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81647B2B-4646-4FF8-90A3-E0A24AE5C17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E 50 nm" sheetId="1" r:id="rId1"/>
    <sheet name="PE 100 n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D33" i="1"/>
  <c r="D34" i="1"/>
  <c r="D35" i="1"/>
  <c r="D31" i="1"/>
  <c r="T13" i="2"/>
  <c r="T14" i="2"/>
  <c r="T15" i="2"/>
  <c r="T16" i="2"/>
  <c r="T17" i="2"/>
  <c r="S14" i="2"/>
  <c r="S15" i="2"/>
  <c r="S16" i="2"/>
  <c r="S17" i="2"/>
  <c r="S13" i="2"/>
  <c r="Q14" i="2"/>
  <c r="R14" i="2"/>
  <c r="Q15" i="2"/>
  <c r="R15" i="2"/>
  <c r="Q16" i="2"/>
  <c r="R16" i="2"/>
  <c r="Q17" i="2"/>
  <c r="R17" i="2"/>
  <c r="R13" i="2"/>
  <c r="Q13" i="2"/>
  <c r="L14" i="2"/>
  <c r="M14" i="2"/>
  <c r="L15" i="2"/>
  <c r="M15" i="2"/>
  <c r="L16" i="2"/>
  <c r="M16" i="2"/>
  <c r="L17" i="2"/>
  <c r="M17" i="2"/>
  <c r="M13" i="2"/>
  <c r="L13" i="2"/>
  <c r="J14" i="2"/>
  <c r="K14" i="2"/>
  <c r="J15" i="2"/>
  <c r="K15" i="2"/>
  <c r="J16" i="2"/>
  <c r="K16" i="2"/>
  <c r="J17" i="2"/>
  <c r="K17" i="2"/>
  <c r="K13" i="2"/>
  <c r="J13" i="2"/>
  <c r="F13" i="2"/>
  <c r="F14" i="2"/>
  <c r="F15" i="2"/>
  <c r="F16" i="2"/>
  <c r="F17" i="2"/>
  <c r="E14" i="2"/>
  <c r="E15" i="2"/>
  <c r="E16" i="2"/>
  <c r="E17" i="2"/>
  <c r="E13" i="2"/>
  <c r="C14" i="2"/>
  <c r="D14" i="2"/>
  <c r="C15" i="2"/>
  <c r="D15" i="2"/>
  <c r="C16" i="2"/>
  <c r="D16" i="2"/>
  <c r="C17" i="2"/>
  <c r="D17" i="2"/>
  <c r="D13" i="2"/>
  <c r="C13" i="2"/>
  <c r="O43" i="2"/>
  <c r="N43" i="2"/>
  <c r="O42" i="2"/>
  <c r="N42" i="2"/>
  <c r="O41" i="2"/>
  <c r="N41" i="2"/>
  <c r="O40" i="2"/>
  <c r="N40" i="2"/>
  <c r="O39" i="2"/>
  <c r="N39" i="2"/>
  <c r="M35" i="2"/>
  <c r="T35" i="2" s="1"/>
  <c r="L35" i="2"/>
  <c r="S35" i="2" s="1"/>
  <c r="K35" i="2"/>
  <c r="R35" i="2" s="1"/>
  <c r="J35" i="2"/>
  <c r="Q35" i="2" s="1"/>
  <c r="F35" i="2"/>
  <c r="E35" i="2"/>
  <c r="D35" i="2"/>
  <c r="C35" i="2"/>
  <c r="M34" i="2"/>
  <c r="T34" i="2" s="1"/>
  <c r="L34" i="2"/>
  <c r="S34" i="2" s="1"/>
  <c r="K34" i="2"/>
  <c r="R34" i="2" s="1"/>
  <c r="J34" i="2"/>
  <c r="Q34" i="2" s="1"/>
  <c r="F34" i="2"/>
  <c r="E34" i="2"/>
  <c r="D34" i="2"/>
  <c r="C34" i="2"/>
  <c r="M33" i="2"/>
  <c r="T33" i="2" s="1"/>
  <c r="L33" i="2"/>
  <c r="S33" i="2" s="1"/>
  <c r="K33" i="2"/>
  <c r="R33" i="2" s="1"/>
  <c r="J33" i="2"/>
  <c r="Q33" i="2" s="1"/>
  <c r="F33" i="2"/>
  <c r="E33" i="2"/>
  <c r="D33" i="2"/>
  <c r="C33" i="2"/>
  <c r="M32" i="2"/>
  <c r="T32" i="2" s="1"/>
  <c r="L32" i="2"/>
  <c r="S32" i="2" s="1"/>
  <c r="K32" i="2"/>
  <c r="R32" i="2" s="1"/>
  <c r="J32" i="2"/>
  <c r="Q32" i="2" s="1"/>
  <c r="F32" i="2"/>
  <c r="E32" i="2"/>
  <c r="D32" i="2"/>
  <c r="C32" i="2"/>
  <c r="M31" i="2"/>
  <c r="T31" i="2" s="1"/>
  <c r="L31" i="2"/>
  <c r="S31" i="2" s="1"/>
  <c r="K31" i="2"/>
  <c r="R31" i="2" s="1"/>
  <c r="J31" i="2"/>
  <c r="Q31" i="2" s="1"/>
  <c r="F31" i="2"/>
  <c r="E31" i="2"/>
  <c r="D31" i="2"/>
  <c r="C31" i="2"/>
  <c r="O40" i="1"/>
  <c r="O41" i="1"/>
  <c r="O42" i="1"/>
  <c r="O43" i="1"/>
  <c r="O39" i="1"/>
  <c r="N40" i="1"/>
  <c r="N41" i="1"/>
  <c r="N42" i="1"/>
  <c r="N43" i="1"/>
  <c r="N39" i="1"/>
  <c r="F32" i="1"/>
  <c r="F33" i="1"/>
  <c r="F34" i="1"/>
  <c r="F35" i="1"/>
  <c r="F31" i="1"/>
  <c r="E32" i="1"/>
  <c r="E33" i="1"/>
  <c r="E34" i="1"/>
  <c r="E35" i="1"/>
  <c r="E31" i="1"/>
  <c r="C32" i="1"/>
  <c r="C33" i="1"/>
  <c r="C34" i="1"/>
  <c r="C35" i="1"/>
  <c r="C31" i="1"/>
  <c r="M32" i="1"/>
  <c r="M33" i="1"/>
  <c r="T33" i="1" s="1"/>
  <c r="M34" i="1"/>
  <c r="T34" i="1" s="1"/>
  <c r="M35" i="1"/>
  <c r="T35" i="1" s="1"/>
  <c r="M31" i="1"/>
  <c r="T31" i="1" s="1"/>
  <c r="L32" i="1"/>
  <c r="S32" i="1" s="1"/>
  <c r="L33" i="1"/>
  <c r="S33" i="1" s="1"/>
  <c r="L34" i="1"/>
  <c r="S34" i="1" s="1"/>
  <c r="L35" i="1"/>
  <c r="S35" i="1" s="1"/>
  <c r="L31" i="1"/>
  <c r="S31" i="1" s="1"/>
  <c r="K32" i="1"/>
  <c r="R32" i="1" s="1"/>
  <c r="K33" i="1"/>
  <c r="R33" i="1" s="1"/>
  <c r="K34" i="1"/>
  <c r="K35" i="1"/>
  <c r="K31" i="1"/>
  <c r="R31" i="1" s="1"/>
  <c r="J32" i="1"/>
  <c r="Q32" i="1" s="1"/>
  <c r="J33" i="1"/>
  <c r="Q33" i="1" s="1"/>
  <c r="J34" i="1"/>
  <c r="Q34" i="1" s="1"/>
  <c r="J35" i="1"/>
  <c r="Q35" i="1" s="1"/>
  <c r="J31" i="1"/>
  <c r="Q31" i="1" s="1"/>
  <c r="T32" i="1"/>
  <c r="R34" i="1"/>
  <c r="R35" i="1"/>
  <c r="S14" i="1"/>
  <c r="T14" i="1"/>
  <c r="S15" i="1"/>
  <c r="T15" i="1"/>
  <c r="S16" i="1"/>
  <c r="T16" i="1"/>
  <c r="S17" i="1"/>
  <c r="T17" i="1"/>
  <c r="T13" i="1"/>
  <c r="S13" i="1"/>
  <c r="Q14" i="1"/>
  <c r="R14" i="1"/>
  <c r="Q15" i="1"/>
  <c r="R15" i="1"/>
  <c r="Q16" i="1"/>
  <c r="R16" i="1"/>
  <c r="Q17" i="1"/>
  <c r="R17" i="1"/>
  <c r="R13" i="1"/>
  <c r="Q13" i="1"/>
  <c r="L14" i="1"/>
  <c r="M14" i="1"/>
  <c r="L15" i="1"/>
  <c r="M15" i="1"/>
  <c r="L16" i="1"/>
  <c r="M16" i="1"/>
  <c r="L17" i="1"/>
  <c r="M17" i="1"/>
  <c r="M13" i="1"/>
  <c r="L13" i="1"/>
  <c r="J14" i="1"/>
  <c r="K14" i="1"/>
  <c r="J15" i="1"/>
  <c r="K15" i="1"/>
  <c r="J16" i="1"/>
  <c r="K16" i="1"/>
  <c r="J17" i="1"/>
  <c r="K17" i="1"/>
  <c r="K13" i="1"/>
  <c r="J13" i="1"/>
  <c r="E14" i="1"/>
  <c r="F14" i="1"/>
  <c r="E15" i="1"/>
  <c r="F15" i="1"/>
  <c r="E16" i="1"/>
  <c r="F16" i="1"/>
  <c r="E17" i="1"/>
  <c r="F17" i="1"/>
  <c r="F13" i="1"/>
  <c r="E13" i="1"/>
  <c r="C14" i="1"/>
  <c r="D14" i="1"/>
  <c r="C15" i="1"/>
  <c r="D15" i="1"/>
  <c r="C16" i="1"/>
  <c r="D16" i="1"/>
  <c r="C17" i="1"/>
  <c r="D17" i="1"/>
  <c r="D13" i="1"/>
  <c r="C13" i="1"/>
</calcChain>
</file>

<file path=xl/sharedStrings.xml><?xml version="1.0" encoding="utf-8"?>
<sst xmlns="http://schemas.openxmlformats.org/spreadsheetml/2006/main" count="100" uniqueCount="24">
  <si>
    <t>Time [min]</t>
  </si>
  <si>
    <t>FG</t>
  </si>
  <si>
    <t>Control</t>
  </si>
  <si>
    <t>0 min</t>
  </si>
  <si>
    <t>5 min</t>
  </si>
  <si>
    <t>10 min</t>
  </si>
  <si>
    <t>15 min</t>
  </si>
  <si>
    <t>30 min</t>
  </si>
  <si>
    <t>A</t>
  </si>
  <si>
    <t>B</t>
  </si>
  <si>
    <t>C</t>
  </si>
  <si>
    <t>SD A-C</t>
  </si>
  <si>
    <t>SEM A-C</t>
  </si>
  <si>
    <t>AUC</t>
  </si>
  <si>
    <t>SD</t>
  </si>
  <si>
    <t>0.05</t>
  </si>
  <si>
    <t>0.5</t>
  </si>
  <si>
    <t>Series A</t>
  </si>
  <si>
    <t>Series B</t>
  </si>
  <si>
    <t>Series C</t>
  </si>
  <si>
    <t xml:space="preserve">% of fibrinogen </t>
  </si>
  <si>
    <t>Summarized %</t>
  </si>
  <si>
    <t>average</t>
  </si>
  <si>
    <t>Average % of fibrinogen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</si>
</sst>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0" fontId="2" fillId="2" borderId="0" xfId="0" applyFont="1" applyFill="1"/>
    <xf numFmtId="164" fontId="0" fillId="2" borderId="0" xfId="0" applyNumberFormat="1" applyFill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/>
    <xf numFmtId="1" fontId="2" fillId="3" borderId="0" xfId="0" applyNumberFormat="1" applyFont="1" applyFill="1"/>
    <xf numFmtId="0" fontId="2" fillId="3" borderId="0" xfId="0" applyFont="1" applyFill="1"/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63165933689728"/>
          <c:y val="5.2631578947368418E-2"/>
          <c:w val="0.82431705861182059"/>
          <c:h val="0.80839022651070347"/>
        </c:manualLayout>
      </c:layout>
      <c:scatterChart>
        <c:scatterStyle val="smoothMarker"/>
        <c:varyColors val="0"/>
        <c:ser>
          <c:idx val="0"/>
          <c:order val="0"/>
          <c:tx>
            <c:v>Control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50 nm'!$P$31:$T$31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10.374764216791977</c:v>
                  </c:pt>
                  <c:pt idx="2">
                    <c:v>13.413904294533891</c:v>
                  </c:pt>
                  <c:pt idx="3">
                    <c:v>9.9457339162895373</c:v>
                  </c:pt>
                  <c:pt idx="4">
                    <c:v>3.5605850576590035</c:v>
                  </c:pt>
                </c:numCache>
              </c:numRef>
            </c:plus>
            <c:minus>
              <c:numRef>
                <c:f>'PE 50 nm'!$P$31:$T$31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10.374764216791977</c:v>
                  </c:pt>
                  <c:pt idx="2">
                    <c:v>13.413904294533891</c:v>
                  </c:pt>
                  <c:pt idx="3">
                    <c:v>9.9457339162895373</c:v>
                  </c:pt>
                  <c:pt idx="4">
                    <c:v>3.5605850576590035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50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50 nm'!$B$31:$F$31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71.929435870280471</c:v>
                </c:pt>
                <c:pt idx="2">
                  <c:v>67.704180903133022</c:v>
                </c:pt>
                <c:pt idx="3">
                  <c:v>41.069981872383778</c:v>
                </c:pt>
                <c:pt idx="4">
                  <c:v>20.137048639495095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481-4938-8500-489E59289AD0}"/>
            </c:ext>
          </c:extLst>
        </c:ser>
        <c:ser>
          <c:idx val="1"/>
          <c:order val="1"/>
          <c:tx>
            <c:v>0.05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50 nm'!$P$32:$T$32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11.299984926044662</c:v>
                  </c:pt>
                  <c:pt idx="2">
                    <c:v>20.061119035957137</c:v>
                  </c:pt>
                  <c:pt idx="3">
                    <c:v>9.0504333650038369</c:v>
                  </c:pt>
                  <c:pt idx="4">
                    <c:v>4.6098784055372413</c:v>
                  </c:pt>
                </c:numCache>
              </c:numRef>
            </c:plus>
            <c:minus>
              <c:numRef>
                <c:f>'PE 50 nm'!$P$32:$T$32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11.299984926044662</c:v>
                  </c:pt>
                  <c:pt idx="2">
                    <c:v>20.061119035957137</c:v>
                  </c:pt>
                  <c:pt idx="3">
                    <c:v>9.0504333650038369</c:v>
                  </c:pt>
                  <c:pt idx="4">
                    <c:v>4.6098784055372413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50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50 nm'!$B$32:$F$32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82.717646628977761</c:v>
                </c:pt>
                <c:pt idx="2">
                  <c:v>78.313858557678898</c:v>
                </c:pt>
                <c:pt idx="3">
                  <c:v>41.43797607899424</c:v>
                </c:pt>
                <c:pt idx="4">
                  <c:v>17.803475397957715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481-4938-8500-489E59289AD0}"/>
            </c:ext>
          </c:extLst>
        </c:ser>
        <c:ser>
          <c:idx val="2"/>
          <c:order val="2"/>
          <c:tx>
            <c:v>0.5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50 nm'!$P$33:$T$33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11.282240710693969</c:v>
                  </c:pt>
                  <c:pt idx="2">
                    <c:v>7.5948902787931303</c:v>
                  </c:pt>
                  <c:pt idx="3">
                    <c:v>6.7343705233970059</c:v>
                  </c:pt>
                  <c:pt idx="4">
                    <c:v>3.6969722537981573</c:v>
                  </c:pt>
                </c:numCache>
              </c:numRef>
            </c:plus>
            <c:minus>
              <c:numRef>
                <c:f>'PE 50 nm'!$P$33:$T$33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11.282240710693969</c:v>
                  </c:pt>
                  <c:pt idx="2">
                    <c:v>7.5948902787931303</c:v>
                  </c:pt>
                  <c:pt idx="3">
                    <c:v>6.7343705233970059</c:v>
                  </c:pt>
                  <c:pt idx="4">
                    <c:v>3.6969722537981573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50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50 nm'!$B$33:$F$33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78.336759094507215</c:v>
                </c:pt>
                <c:pt idx="2">
                  <c:v>54.040027117028202</c:v>
                </c:pt>
                <c:pt idx="3">
                  <c:v>40.111413623968737</c:v>
                </c:pt>
                <c:pt idx="4">
                  <c:v>15.611295600663802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481-4938-8500-489E59289AD0}"/>
            </c:ext>
          </c:extLst>
        </c:ser>
        <c:ser>
          <c:idx val="3"/>
          <c:order val="3"/>
          <c:tx>
            <c:v>5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50 nm'!$P$34:$T$34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6.4617926873905098</c:v>
                  </c:pt>
                  <c:pt idx="2">
                    <c:v>3.8574184754660767</c:v>
                  </c:pt>
                  <c:pt idx="3">
                    <c:v>8.5335188166914993</c:v>
                  </c:pt>
                  <c:pt idx="4">
                    <c:v>2.2612960400672657</c:v>
                  </c:pt>
                </c:numCache>
              </c:numRef>
            </c:plus>
            <c:minus>
              <c:numRef>
                <c:f>'PE 50 nm'!$P$34:$T$34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6.4617926873905098</c:v>
                  </c:pt>
                  <c:pt idx="2">
                    <c:v>3.8574184754660767</c:v>
                  </c:pt>
                  <c:pt idx="3">
                    <c:v>8.5335188166914993</c:v>
                  </c:pt>
                  <c:pt idx="4">
                    <c:v>2.2612960400672657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50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50 nm'!$B$34:$F$34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83.816365993325633</c:v>
                </c:pt>
                <c:pt idx="2">
                  <c:v>62.84588398172292</c:v>
                </c:pt>
                <c:pt idx="3">
                  <c:v>51.602669540516843</c:v>
                </c:pt>
                <c:pt idx="4">
                  <c:v>22.644553046629436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481-4938-8500-489E59289AD0}"/>
            </c:ext>
          </c:extLst>
        </c:ser>
        <c:ser>
          <c:idx val="4"/>
          <c:order val="4"/>
          <c:tx>
            <c:v>50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50 nm'!$P$35:$T$35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4.8170680635723206</c:v>
                  </c:pt>
                  <c:pt idx="2">
                    <c:v>6.3074243847521183</c:v>
                  </c:pt>
                  <c:pt idx="3">
                    <c:v>6.0861548814162063</c:v>
                  </c:pt>
                  <c:pt idx="4">
                    <c:v>1.9872828872987265</c:v>
                  </c:pt>
                </c:numCache>
              </c:numRef>
            </c:plus>
            <c:minus>
              <c:numRef>
                <c:f>'PE 50 nm'!$P$35:$T$35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4.8170680635723206</c:v>
                  </c:pt>
                  <c:pt idx="2">
                    <c:v>6.3074243847521183</c:v>
                  </c:pt>
                  <c:pt idx="3">
                    <c:v>6.0861548814162063</c:v>
                  </c:pt>
                  <c:pt idx="4">
                    <c:v>1.9872828872987265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50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50 nm'!$B$35:$F$35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94.776391463829</c:v>
                </c:pt>
                <c:pt idx="2">
                  <c:v>78.540770406782585</c:v>
                </c:pt>
                <c:pt idx="3">
                  <c:v>69.316221444301391</c:v>
                </c:pt>
                <c:pt idx="4">
                  <c:v>28.424941625210138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C481-4938-8500-489E59289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7132559"/>
        <c:axId val="1467126319"/>
      </c:scatterChart>
      <c:valAx>
        <c:axId val="14671325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Time [min]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2806884716333543"/>
              <c:y val="0.9183089830534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467126319"/>
        <c:crosses val="autoZero"/>
        <c:crossBetween val="midCat"/>
        <c:majorUnit val="5"/>
      </c:valAx>
      <c:valAx>
        <c:axId val="146712631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Amount of fibrinogen (%)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2.2949200747899825E-2"/>
              <c:y val="0.122277092531063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467132559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69428651059085855"/>
          <c:y val="6.1512524084778419E-2"/>
          <c:w val="0.25833333333333336"/>
          <c:h val="0.27691444071883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5A-4A7F-AF9D-5915D08562F6}"/>
              </c:ext>
            </c:extLst>
          </c:dPt>
          <c:dPt>
            <c:idx val="2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F5A-4A7F-AF9D-5915D08562F6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5A-4A7F-AF9D-5915D08562F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F5A-4A7F-AF9D-5915D08562F6}"/>
              </c:ext>
            </c:extLst>
          </c:dPt>
          <c:dLbls>
            <c:delete val="1"/>
            <c:extLst/>
          </c:dLbls>
          <c:errBars>
            <c:errBarType val="both"/>
            <c:errValType val="cust"/>
            <c:noEndCap val="0"/>
            <c:plus>
              <c:numRef>
                <c:f>'PE 50 nm'!$O$39:$O$43</c:f>
                <c:numCache>
                  <c:formatCode>General</c:formatCode>
                  <c:ptCount val="5"/>
                  <c:pt idx="0">
                    <c:v>132502.22092604084</c:v>
                  </c:pt>
                  <c:pt idx="1">
                    <c:v>154739.19917181053</c:v>
                  </c:pt>
                  <c:pt idx="2">
                    <c:v>90738.74213550314</c:v>
                  </c:pt>
                  <c:pt idx="3">
                    <c:v>132170.58682248482</c:v>
                  </c:pt>
                  <c:pt idx="4">
                    <c:v>223999.66490227947</c:v>
                  </c:pt>
                </c:numCache>
              </c:numRef>
            </c:plus>
            <c:minus>
              <c:numRef>
                <c:f>'PE 50 nm'!$O$39:$O$43</c:f>
                <c:numCache>
                  <c:formatCode>General</c:formatCode>
                  <c:ptCount val="5"/>
                  <c:pt idx="0">
                    <c:v>132502.22092604084</c:v>
                  </c:pt>
                  <c:pt idx="1">
                    <c:v>154739.19917181053</c:v>
                  </c:pt>
                  <c:pt idx="2">
                    <c:v>90738.74213550314</c:v>
                  </c:pt>
                  <c:pt idx="3">
                    <c:v>132170.58682248482</c:v>
                  </c:pt>
                  <c:pt idx="4">
                    <c:v>223999.66490227947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'PE 50 nm'!$J$39:$J$43</c:f>
              <c:strCache>
                <c:ptCount val="5"/>
                <c:pt idx="0">
                  <c:v>0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'PE 50 nm'!$N$39:$N$43</c:f>
              <c:numCache>
                <c:formatCode>General</c:formatCode>
                <c:ptCount val="5"/>
                <c:pt idx="0">
                  <c:v>1101795.3333333333</c:v>
                </c:pt>
                <c:pt idx="1">
                  <c:v>1163597.6666666667</c:v>
                </c:pt>
                <c:pt idx="2">
                  <c:v>1023201.3333333334</c:v>
                </c:pt>
                <c:pt idx="3">
                  <c:v>1273196</c:v>
                </c:pt>
                <c:pt idx="4">
                  <c:v>1626007.6666666667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5A-4A7F-AF9D-5915D08562F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1"/>
        <c:overlap val="-21"/>
        <c:axId val="475364943"/>
        <c:axId val="326068271"/>
      </c:barChart>
      <c:catAx>
        <c:axId val="475364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Concentration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of </a:t>
                </a: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polyethylene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en-US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~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50 </a:t>
                </a: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nm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[µg/ml] 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326068271"/>
        <c:crosses val="autoZero"/>
        <c:auto val="1"/>
        <c:lblAlgn val="ctr"/>
        <c:lblOffset val="100"/>
        <c:noMultiLvlLbl val="0"/>
      </c:catAx>
      <c:valAx>
        <c:axId val="3260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1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Total </a:t>
                </a:r>
                <a:r>
                  <a:rPr lang="pl-PL" sz="11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area</a:t>
                </a:r>
                <a:r>
                  <a:rPr lang="pl-PL" sz="11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pl-PL" sz="11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under</a:t>
                </a:r>
                <a:r>
                  <a:rPr lang="pl-PL" sz="11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pl-PL" sz="11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curve</a:t>
                </a:r>
                <a:endParaRPr lang="pl-PL" sz="1100" b="1" i="0" u="none" strike="noStrike" kern="1200" baseline="0" dirty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75364943"/>
        <c:crosses val="autoZero"/>
        <c:crossBetween val="between"/>
        <c:majorUnit val="400000"/>
        <c:minorUnit val="5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592825896762906"/>
          <c:y val="5.2631578947368418E-2"/>
          <c:w val="0.79918285214348217"/>
          <c:h val="0.7843054666013638"/>
        </c:manualLayout>
      </c:layout>
      <c:scatterChart>
        <c:scatterStyle val="smoothMarker"/>
        <c:varyColors val="0"/>
        <c:ser>
          <c:idx val="0"/>
          <c:order val="0"/>
          <c:tx>
            <c:v>Control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100 nm'!$P$31:$T$31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4.8073882859206307</c:v>
                  </c:pt>
                  <c:pt idx="2">
                    <c:v>8.5981081736948166</c:v>
                  </c:pt>
                  <c:pt idx="3">
                    <c:v>2.1450137193527978</c:v>
                  </c:pt>
                  <c:pt idx="4">
                    <c:v>4.9019209082761064</c:v>
                  </c:pt>
                </c:numCache>
              </c:numRef>
            </c:plus>
            <c:minus>
              <c:numRef>
                <c:f>'PE 100 nm'!$P$31:$T$31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4.8073882859206307</c:v>
                  </c:pt>
                  <c:pt idx="2">
                    <c:v>8.5981081736948166</c:v>
                  </c:pt>
                  <c:pt idx="3">
                    <c:v>2.1450137193527978</c:v>
                  </c:pt>
                  <c:pt idx="4">
                    <c:v>4.9019209082761064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100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100 nm'!$B$31:$F$31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71.513055602633031</c:v>
                </c:pt>
                <c:pt idx="2">
                  <c:v>53.996509719356936</c:v>
                </c:pt>
                <c:pt idx="3">
                  <c:v>45.330575074419734</c:v>
                </c:pt>
                <c:pt idx="4">
                  <c:v>21.388214473167494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113-415C-B9EA-B208724A8E2B}"/>
            </c:ext>
          </c:extLst>
        </c:ser>
        <c:ser>
          <c:idx val="1"/>
          <c:order val="1"/>
          <c:tx>
            <c:v>0.05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100 nm'!$P$32:$T$32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5.2844062937022107</c:v>
                  </c:pt>
                  <c:pt idx="2">
                    <c:v>1.7894787022500884</c:v>
                  </c:pt>
                  <c:pt idx="3">
                    <c:v>2.5364561094063571</c:v>
                  </c:pt>
                  <c:pt idx="4">
                    <c:v>4.0654941795992681</c:v>
                  </c:pt>
                </c:numCache>
              </c:numRef>
            </c:plus>
            <c:minus>
              <c:numRef>
                <c:f>'PE 100 nm'!$P$32:$T$32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5.2844062937022107</c:v>
                  </c:pt>
                  <c:pt idx="2">
                    <c:v>1.7894787022500884</c:v>
                  </c:pt>
                  <c:pt idx="3">
                    <c:v>2.5364561094063571</c:v>
                  </c:pt>
                  <c:pt idx="4">
                    <c:v>4.0654941795992681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100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100 nm'!$B$32:$F$32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69.796939717681667</c:v>
                </c:pt>
                <c:pt idx="2">
                  <c:v>47.462533419142453</c:v>
                </c:pt>
                <c:pt idx="3">
                  <c:v>35.478525292132574</c:v>
                </c:pt>
                <c:pt idx="4">
                  <c:v>18.297083602773167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113-415C-B9EA-B208724A8E2B}"/>
            </c:ext>
          </c:extLst>
        </c:ser>
        <c:ser>
          <c:idx val="2"/>
          <c:order val="2"/>
          <c:tx>
            <c:v>0.5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100 nm'!$P$33:$T$33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2.9354185882609838</c:v>
                  </c:pt>
                  <c:pt idx="2">
                    <c:v>7.4640603163436134</c:v>
                  </c:pt>
                  <c:pt idx="3">
                    <c:v>3.3371642243847361</c:v>
                  </c:pt>
                  <c:pt idx="4">
                    <c:v>3.9877749386157082</c:v>
                  </c:pt>
                </c:numCache>
              </c:numRef>
            </c:plus>
            <c:minus>
              <c:numRef>
                <c:f>'PE 100 nm'!$P$33:$T$33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2.9354185882609838</c:v>
                  </c:pt>
                  <c:pt idx="2">
                    <c:v>7.4640603163436134</c:v>
                  </c:pt>
                  <c:pt idx="3">
                    <c:v>3.3371642243847361</c:v>
                  </c:pt>
                  <c:pt idx="4">
                    <c:v>3.9877749386157082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100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100 nm'!$B$33:$F$33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67.508646716881586</c:v>
                </c:pt>
                <c:pt idx="2">
                  <c:v>49.729916923487622</c:v>
                </c:pt>
                <c:pt idx="3">
                  <c:v>34.777038733702931</c:v>
                </c:pt>
                <c:pt idx="4">
                  <c:v>15.652300691790458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113-415C-B9EA-B208724A8E2B}"/>
            </c:ext>
          </c:extLst>
        </c:ser>
        <c:ser>
          <c:idx val="3"/>
          <c:order val="3"/>
          <c:tx>
            <c:v>5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100 nm'!$I$34:$M$34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1.8152695383052344</c:v>
                  </c:pt>
                  <c:pt idx="2">
                    <c:v>8.0897516526867523</c:v>
                  </c:pt>
                  <c:pt idx="3">
                    <c:v>8.6534816239463552</c:v>
                  </c:pt>
                  <c:pt idx="4">
                    <c:v>2.6057873136029324</c:v>
                  </c:pt>
                </c:numCache>
              </c:numRef>
            </c:plus>
            <c:minus>
              <c:numRef>
                <c:f>'PE 100 nm'!$I$34:$M$34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1.8152695383052344</c:v>
                  </c:pt>
                  <c:pt idx="2">
                    <c:v>8.0897516526867523</c:v>
                  </c:pt>
                  <c:pt idx="3">
                    <c:v>8.6534816239463552</c:v>
                  </c:pt>
                  <c:pt idx="4">
                    <c:v>2.6057873136029324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100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100 nm'!$B$34:$F$34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64.492815618493026</c:v>
                </c:pt>
                <c:pt idx="2">
                  <c:v>48.12519352298667</c:v>
                </c:pt>
                <c:pt idx="3">
                  <c:v>35.115826621805617</c:v>
                </c:pt>
                <c:pt idx="4">
                  <c:v>17.875095577401467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F113-415C-B9EA-B208724A8E2B}"/>
            </c:ext>
          </c:extLst>
        </c:ser>
        <c:ser>
          <c:idx val="4"/>
          <c:order val="4"/>
          <c:tx>
            <c:v>50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'PE 100 nm'!$P$35:$T$35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0.9221304753041073</c:v>
                  </c:pt>
                  <c:pt idx="2">
                    <c:v>5.1832961328464542</c:v>
                  </c:pt>
                  <c:pt idx="3">
                    <c:v>4.6900600153922065</c:v>
                  </c:pt>
                  <c:pt idx="4">
                    <c:v>2.479454198809143</c:v>
                  </c:pt>
                </c:numCache>
              </c:numRef>
            </c:plus>
            <c:minus>
              <c:numRef>
                <c:f>'PE 100 nm'!$P$35:$T$35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0.9221304753041073</c:v>
                  </c:pt>
                  <c:pt idx="2">
                    <c:v>5.1832961328464542</c:v>
                  </c:pt>
                  <c:pt idx="3">
                    <c:v>4.6900600153922065</c:v>
                  </c:pt>
                  <c:pt idx="4">
                    <c:v>2.479454198809143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'PE 100 nm'!$B$30:$F$30</c:f>
              <c:numCache>
                <c:formatCode>General</c:formatCode>
                <c:ptCount val="5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30</c:v>
                </c:pt>
              </c:numCache>
            </c:numRef>
          </c:xVal>
          <c:yVal>
            <c:numRef>
              <c:f>'PE 100 nm'!$B$35:$F$35</c:f>
              <c:numCache>
                <c:formatCode>0.000</c:formatCode>
                <c:ptCount val="5"/>
                <c:pt idx="0" formatCode="General">
                  <c:v>100</c:v>
                </c:pt>
                <c:pt idx="1">
                  <c:v>71.575813460521431</c:v>
                </c:pt>
                <c:pt idx="2">
                  <c:v>50.759594871697487</c:v>
                </c:pt>
                <c:pt idx="3">
                  <c:v>36.878286527790671</c:v>
                </c:pt>
                <c:pt idx="4">
                  <c:v>20.459971934650294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113-415C-B9EA-B208724A8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7132559"/>
        <c:axId val="1467126319"/>
      </c:scatterChart>
      <c:valAx>
        <c:axId val="14671325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pl-PL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Time [min]</a:t>
                </a:r>
                <a:endParaRPr lang="ru-RU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47266193523468431"/>
              <c:y val="0.923125938737426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467126319"/>
        <c:crosses val="autoZero"/>
        <c:crossBetween val="midCat"/>
      </c:valAx>
      <c:valAx>
        <c:axId val="146712631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Amount of fibrinogen (%)</a:t>
                </a:r>
                <a:endParaRPr lang="ru-RU" sz="1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1467132559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7416666666666667"/>
          <c:y val="4.2244823563721223E-2"/>
          <c:w val="0.25833333333333336"/>
          <c:h val="0.27691444071883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29-4D79-B75A-17E54CE5EEB1}"/>
              </c:ext>
            </c:extLst>
          </c:dPt>
          <c:dPt>
            <c:idx val="2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29-4D79-B75A-17E54CE5EEB1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29-4D79-B75A-17E54CE5EEB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D29-4D79-B75A-17E54CE5EEB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29-4D79-B75A-17E54CE5EEB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D29-4D79-B75A-17E54CE5EEB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29-4D79-B75A-17E54CE5EEB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29-4D79-B75A-17E54CE5EEB1}"/>
                </c:ext>
              </c:extLst>
            </c:dLbl>
            <c:dLbl>
              <c:idx val="4"/>
              <c:layout>
                <c:manualLayout>
                  <c:x val="3.5746201966041107E-3"/>
                  <c:y val="-1.060944534001666E-17"/>
                </c:manualLayout>
              </c:layout>
              <c:tx>
                <c:rich>
                  <a:bodyPr/>
                  <a:lstStyle/>
                  <a:p>
                    <a:endParaRPr lang="en-US"/>
                  </a:p>
                  <a:p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D29-4D79-B75A-17E54CE5EE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'PE 100 nm'!$O$39:$O$43</c:f>
                <c:numCache>
                  <c:formatCode>General</c:formatCode>
                  <c:ptCount val="5"/>
                  <c:pt idx="0">
                    <c:v>249969.56710567788</c:v>
                  </c:pt>
                  <c:pt idx="1">
                    <c:v>161570.73211857787</c:v>
                  </c:pt>
                  <c:pt idx="2">
                    <c:v>245133.09155436358</c:v>
                  </c:pt>
                  <c:pt idx="3">
                    <c:v>187985.18706625066</c:v>
                  </c:pt>
                  <c:pt idx="4">
                    <c:v>163337.01654656697</c:v>
                  </c:pt>
                </c:numCache>
              </c:numRef>
            </c:plus>
            <c:minus>
              <c:numRef>
                <c:f>'PE 100 nm'!$O$39:$O$43</c:f>
                <c:numCache>
                  <c:formatCode>General</c:formatCode>
                  <c:ptCount val="5"/>
                  <c:pt idx="0">
                    <c:v>249969.56710567788</c:v>
                  </c:pt>
                  <c:pt idx="1">
                    <c:v>161570.73211857787</c:v>
                  </c:pt>
                  <c:pt idx="2">
                    <c:v>245133.09155436358</c:v>
                  </c:pt>
                  <c:pt idx="3">
                    <c:v>187985.18706625066</c:v>
                  </c:pt>
                  <c:pt idx="4">
                    <c:v>163337.01654656697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'PE 100 nm'!$J$39:$J$43</c:f>
              <c:strCache>
                <c:ptCount val="5"/>
                <c:pt idx="0">
                  <c:v>0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'PE 100 nm'!$N$39:$N$43</c:f>
              <c:numCache>
                <c:formatCode>General</c:formatCode>
                <c:ptCount val="5"/>
                <c:pt idx="0">
                  <c:v>1372561</c:v>
                </c:pt>
                <c:pt idx="1">
                  <c:v>1165002.6666666667</c:v>
                </c:pt>
                <c:pt idx="2">
                  <c:v>1136513</c:v>
                </c:pt>
                <c:pt idx="3">
                  <c:v>1151152.3333333333</c:v>
                </c:pt>
                <c:pt idx="4">
                  <c:v>1234809.3333333333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D29-4D79-B75A-17E54CE5EE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75364943"/>
        <c:axId val="326068271"/>
      </c:barChart>
      <c:catAx>
        <c:axId val="4753649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Concentration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of </a:t>
                </a: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polyethylene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en-US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~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100 </a:t>
                </a: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nm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[µg/ml] 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326068271"/>
        <c:crosses val="autoZero"/>
        <c:auto val="1"/>
        <c:lblAlgn val="ctr"/>
        <c:lblOffset val="100"/>
        <c:noMultiLvlLbl val="0"/>
      </c:catAx>
      <c:valAx>
        <c:axId val="3260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Total </a:t>
                </a: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area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under</a:t>
                </a:r>
                <a:r>
                  <a:rPr lang="pl-PL" sz="1000" b="1" i="0" u="none" strike="noStrike" kern="1200" baseline="0" dirty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pl-PL" sz="1000" b="1" i="0" u="none" strike="noStrike" kern="1200" baseline="0" dirty="0" err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curve</a:t>
                </a:r>
                <a:endParaRPr lang="pl-PL" sz="1000" b="1" i="0" u="none" strike="noStrike" kern="1200" baseline="0" dirty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475364943"/>
        <c:crosses val="autoZero"/>
        <c:crossBetween val="between"/>
        <c:majorUnit val="400000"/>
        <c:minorUnit val="5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660400</xdr:colOff>
      <xdr:row>37</xdr:row>
      <xdr:rowOff>50800</xdr:rowOff>
    </xdr:from>
    <xdr:to>
      <xdr:col>7</xdr:col>
      <xdr:colOff>622300</xdr:colOff>
      <xdr:row>51</xdr:row>
      <xdr:rowOff>127000</xdr:rowOff>
    </xdr:to>
    <xdr:graphicFrame macro="">
      <xdr:nvGraphicFramePr>
        <xdr:cNvPr id="6" name="Диаграмма 1">
          <a:extLst>
            <a:ext uri="{FF2B5EF4-FFF2-40B4-BE49-F238E27FC236}">
              <a16:creationId xmlns:a16="http://schemas.microsoft.com/office/drawing/2014/main" id="{8FFE8034-D3D9-46C1-AFCE-CD2F52652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295275</xdr:colOff>
      <xdr:row>44</xdr:row>
      <xdr:rowOff>101600</xdr:rowOff>
    </xdr:from>
    <xdr:to>
      <xdr:col>15</xdr:col>
      <xdr:colOff>144780</xdr:colOff>
      <xdr:row>59</xdr:row>
      <xdr:rowOff>82550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DAF76665-99D6-554B-0053-9B1E0CDE51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641350</xdr:colOff>
      <xdr:row>37</xdr:row>
      <xdr:rowOff>50800</xdr:rowOff>
    </xdr:from>
    <xdr:to>
      <xdr:col>7</xdr:col>
      <xdr:colOff>603250</xdr:colOff>
      <xdr:row>51</xdr:row>
      <xdr:rowOff>127000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8C101BF-9A12-4FE3-9D4E-7C7802B21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295275</xdr:colOff>
      <xdr:row>44</xdr:row>
      <xdr:rowOff>83820</xdr:rowOff>
    </xdr:from>
    <xdr:to>
      <xdr:col>15</xdr:col>
      <xdr:colOff>320040</xdr:colOff>
      <xdr:row>59</xdr:row>
      <xdr:rowOff>82550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CA44A5E0-8154-44F7-873E-25DF3C0CE1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7"/>
  <sheetViews>
    <sheetView workbookViewId="0">
      <selection activeCell="S46" sqref="S45:S46"/>
    </sheetView>
  </sheetViews>
  <sheetFormatPr defaultRowHeight="14.4" x14ac:dyDescent="0.3"/>
  <cols>
    <col min="1" max="1" width="13.6640625" customWidth="1"/>
    <col min="8" max="8" width="12.5546875" customWidth="1"/>
    <col min="14" max="14" width="9.33203125" bestFit="1" customWidth="1"/>
    <col min="15" max="15" width="13.5546875" customWidth="1"/>
    <col min="17" max="20" width="9.33203125" bestFit="1" customWidth="1"/>
  </cols>
  <sheetData>
    <row r="2" spans="1:20" x14ac:dyDescent="0.3">
      <c r="A2" s="1"/>
      <c r="B2" s="1" t="s">
        <v>17</v>
      </c>
      <c r="C2" s="1"/>
      <c r="D2" s="1"/>
      <c r="E2" s="1"/>
      <c r="H2" s="1"/>
      <c r="I2" s="1" t="s">
        <v>18</v>
      </c>
      <c r="J2" s="1"/>
      <c r="K2" s="1"/>
      <c r="L2" s="1"/>
      <c r="O2" s="1"/>
      <c r="P2" s="1" t="s">
        <v>19</v>
      </c>
      <c r="Q2" s="1"/>
      <c r="R2" s="1"/>
      <c r="S2" s="1"/>
    </row>
    <row r="3" spans="1:20" x14ac:dyDescent="0.3">
      <c r="A3" s="2" t="s">
        <v>0</v>
      </c>
      <c r="B3" s="1">
        <v>5</v>
      </c>
      <c r="C3" s="1">
        <v>10</v>
      </c>
      <c r="D3" s="1">
        <v>15</v>
      </c>
      <c r="E3" s="1">
        <v>30</v>
      </c>
      <c r="H3" s="2" t="s">
        <v>0</v>
      </c>
      <c r="I3" s="1">
        <v>5</v>
      </c>
      <c r="J3" s="1">
        <v>10</v>
      </c>
      <c r="K3" s="1">
        <v>15</v>
      </c>
      <c r="L3" s="1">
        <v>30</v>
      </c>
      <c r="O3" s="2" t="s">
        <v>0</v>
      </c>
      <c r="P3" s="1">
        <v>5</v>
      </c>
      <c r="Q3" s="1">
        <v>10</v>
      </c>
      <c r="R3" s="1">
        <v>15</v>
      </c>
      <c r="S3" s="1">
        <v>30</v>
      </c>
    </row>
    <row r="4" spans="1:20" x14ac:dyDescent="0.3">
      <c r="A4" s="2" t="s">
        <v>1</v>
      </c>
      <c r="B4">
        <v>130248.993</v>
      </c>
      <c r="D4">
        <v>115601.44899999999</v>
      </c>
      <c r="H4" s="2" t="s">
        <v>1</v>
      </c>
      <c r="I4">
        <v>123298.955</v>
      </c>
      <c r="K4">
        <v>123910.92600000001</v>
      </c>
      <c r="O4" s="2" t="s">
        <v>1</v>
      </c>
      <c r="P4">
        <v>116136.16899999999</v>
      </c>
      <c r="R4">
        <v>95384.37</v>
      </c>
    </row>
    <row r="5" spans="1:20" x14ac:dyDescent="0.3">
      <c r="A5" s="2" t="s">
        <v>2</v>
      </c>
      <c r="B5">
        <v>66667.528999999995</v>
      </c>
      <c r="C5">
        <v>26187.495999999999</v>
      </c>
      <c r="D5">
        <v>51531.044000000002</v>
      </c>
      <c r="E5">
        <v>23922.274000000001</v>
      </c>
      <c r="H5" s="2" t="s">
        <v>2</v>
      </c>
      <c r="I5">
        <v>101002.319</v>
      </c>
      <c r="J5">
        <v>81392.633000000002</v>
      </c>
      <c r="K5">
        <v>27706.457999999999</v>
      </c>
      <c r="L5">
        <v>16988.746999999999</v>
      </c>
      <c r="O5" s="2" t="s">
        <v>2</v>
      </c>
      <c r="P5">
        <v>96029.604000000007</v>
      </c>
      <c r="Q5">
        <v>57243.813000000002</v>
      </c>
      <c r="R5">
        <v>53676.097999999998</v>
      </c>
      <c r="S5">
        <v>24806.55</v>
      </c>
    </row>
    <row r="6" spans="1:20" x14ac:dyDescent="0.3">
      <c r="A6" s="2">
        <v>0.05</v>
      </c>
      <c r="B6">
        <v>78403.812999999995</v>
      </c>
      <c r="C6">
        <v>30034.123</v>
      </c>
      <c r="D6">
        <v>50455.993000000002</v>
      </c>
      <c r="E6">
        <v>17892.96</v>
      </c>
      <c r="H6" s="2">
        <v>0.05</v>
      </c>
      <c r="I6">
        <v>113876.16899999999</v>
      </c>
      <c r="J6">
        <v>111782.796</v>
      </c>
      <c r="K6">
        <v>30698.942999999999</v>
      </c>
      <c r="L6">
        <v>13927.233</v>
      </c>
      <c r="O6" s="2">
        <v>0.05</v>
      </c>
      <c r="P6">
        <v>111026.05899999999</v>
      </c>
      <c r="Q6">
        <v>49832.620999999999</v>
      </c>
      <c r="R6">
        <v>53312.603999999999</v>
      </c>
      <c r="S6">
        <v>25460.528999999999</v>
      </c>
    </row>
    <row r="7" spans="1:20" x14ac:dyDescent="0.3">
      <c r="A7" s="2">
        <v>0.5</v>
      </c>
      <c r="B7">
        <v>72724.278000000006</v>
      </c>
      <c r="C7">
        <v>28773.446</v>
      </c>
      <c r="D7">
        <v>50353.964</v>
      </c>
      <c r="E7">
        <v>15044.212</v>
      </c>
      <c r="H7" s="2">
        <v>0.5</v>
      </c>
      <c r="I7">
        <v>108668.281</v>
      </c>
      <c r="J7">
        <v>59465.47</v>
      </c>
      <c r="K7">
        <v>33594.902000000002</v>
      </c>
      <c r="L7">
        <v>13524.597</v>
      </c>
      <c r="O7" s="2">
        <v>0.5</v>
      </c>
      <c r="P7">
        <v>105732.16</v>
      </c>
      <c r="Q7">
        <v>43853.349000000002</v>
      </c>
      <c r="R7">
        <v>47371.533000000003</v>
      </c>
      <c r="S7">
        <v>21848.023000000001</v>
      </c>
    </row>
    <row r="8" spans="1:20" x14ac:dyDescent="0.3">
      <c r="A8" s="2">
        <v>5</v>
      </c>
      <c r="B8">
        <v>93491.822</v>
      </c>
      <c r="C8">
        <v>64619.065000000002</v>
      </c>
      <c r="D8">
        <v>71003.126999999993</v>
      </c>
      <c r="E8">
        <v>21190.830999999998</v>
      </c>
      <c r="H8" s="2">
        <v>5</v>
      </c>
      <c r="I8">
        <v>115788.524</v>
      </c>
      <c r="J8">
        <v>46953.478999999999</v>
      </c>
      <c r="K8">
        <v>42877.720999999998</v>
      </c>
      <c r="L8">
        <v>32189.830999999998</v>
      </c>
      <c r="O8" s="2">
        <v>5</v>
      </c>
      <c r="P8">
        <v>99599.645000000004</v>
      </c>
      <c r="Q8">
        <v>44130.398999999998</v>
      </c>
      <c r="R8">
        <v>56070.453000000001</v>
      </c>
      <c r="S8">
        <v>22534.084999999999</v>
      </c>
    </row>
    <row r="9" spans="1:20" x14ac:dyDescent="0.3">
      <c r="A9" s="2">
        <v>50</v>
      </c>
      <c r="B9">
        <v>116947.156</v>
      </c>
      <c r="C9">
        <v>84417.528999999995</v>
      </c>
      <c r="D9">
        <v>92390.947</v>
      </c>
      <c r="E9">
        <v>28684.437000000002</v>
      </c>
      <c r="H9" s="2">
        <v>50</v>
      </c>
      <c r="I9">
        <v>128734.583</v>
      </c>
      <c r="J9">
        <v>54725.428</v>
      </c>
      <c r="K9">
        <v>72909.34</v>
      </c>
      <c r="L9">
        <v>39239.659</v>
      </c>
      <c r="O9" s="2">
        <v>50</v>
      </c>
      <c r="P9">
        <v>104677.44100000001</v>
      </c>
      <c r="Q9">
        <v>55611.582999999999</v>
      </c>
      <c r="R9">
        <v>65993.138999999996</v>
      </c>
      <c r="S9">
        <v>27464.935000000001</v>
      </c>
    </row>
    <row r="10" spans="1:20" x14ac:dyDescent="0.3">
      <c r="A10" s="2"/>
      <c r="H10" s="3"/>
      <c r="O10" s="3"/>
    </row>
    <row r="11" spans="1:20" x14ac:dyDescent="0.3">
      <c r="A11" s="2" t="s">
        <v>20</v>
      </c>
      <c r="H11" s="2" t="s">
        <v>20</v>
      </c>
      <c r="O11" s="2" t="s">
        <v>20</v>
      </c>
    </row>
    <row r="12" spans="1:20" x14ac:dyDescent="0.3">
      <c r="A12" s="2" t="s">
        <v>0</v>
      </c>
      <c r="B12" s="1">
        <v>0</v>
      </c>
      <c r="C12" s="1">
        <v>5</v>
      </c>
      <c r="D12" s="1">
        <v>10</v>
      </c>
      <c r="E12" s="1">
        <v>15</v>
      </c>
      <c r="F12" s="1">
        <v>30</v>
      </c>
      <c r="H12" s="2" t="s">
        <v>0</v>
      </c>
      <c r="I12" s="1">
        <v>0</v>
      </c>
      <c r="J12" s="1">
        <v>5</v>
      </c>
      <c r="K12" s="1">
        <v>10</v>
      </c>
      <c r="L12" s="1">
        <v>15</v>
      </c>
      <c r="M12" s="1">
        <v>30</v>
      </c>
      <c r="O12" s="2" t="s">
        <v>0</v>
      </c>
      <c r="P12" s="1">
        <v>0</v>
      </c>
      <c r="Q12" s="1">
        <v>5</v>
      </c>
      <c r="R12" s="1">
        <v>10</v>
      </c>
      <c r="S12" s="1">
        <v>15</v>
      </c>
      <c r="T12" s="1">
        <v>30</v>
      </c>
    </row>
    <row r="13" spans="1:20" x14ac:dyDescent="0.3">
      <c r="A13" s="2">
        <v>0</v>
      </c>
      <c r="B13" s="4">
        <v>100</v>
      </c>
      <c r="C13" s="4">
        <f>B5/130249*100</f>
        <v>51.184676273906128</v>
      </c>
      <c r="D13" s="4">
        <f>C5/130249*100</f>
        <v>20.10571751030718</v>
      </c>
      <c r="E13" s="4">
        <f>D5/115601.4*100</f>
        <v>44.576487828002087</v>
      </c>
      <c r="F13" s="4">
        <f>E5/115601.4*100</f>
        <v>20.693758034072253</v>
      </c>
      <c r="H13" s="2">
        <v>0</v>
      </c>
      <c r="I13" s="4">
        <v>100</v>
      </c>
      <c r="J13" s="4">
        <f>I5/123299*100</f>
        <v>81.916575965741828</v>
      </c>
      <c r="K13" s="4">
        <f>J5/123299*100</f>
        <v>66.012403182507569</v>
      </c>
      <c r="L13" s="4">
        <f>K5/123910.9*100</f>
        <v>22.359984472713862</v>
      </c>
      <c r="M13" s="4">
        <f>L5/123910.9*100</f>
        <v>13.710454043994517</v>
      </c>
      <c r="O13" s="2">
        <v>0</v>
      </c>
      <c r="P13">
        <v>100</v>
      </c>
      <c r="Q13" s="4">
        <f>P5/116136.2*100</f>
        <v>82.68705537119348</v>
      </c>
      <c r="R13" s="4">
        <f>Q5/116136.2*100</f>
        <v>49.29024111345128</v>
      </c>
      <c r="S13" s="4">
        <f>R5/95384.37*100</f>
        <v>56.273473316435386</v>
      </c>
      <c r="T13" s="4">
        <f>S5/95384.37*100</f>
        <v>26.006933840418512</v>
      </c>
    </row>
    <row r="14" spans="1:20" x14ac:dyDescent="0.3">
      <c r="A14" s="2">
        <v>0.05</v>
      </c>
      <c r="B14" s="4">
        <v>100</v>
      </c>
      <c r="C14" s="4">
        <f t="shared" ref="C14:D14" si="0">B6/130249*100</f>
        <v>60.1953281791031</v>
      </c>
      <c r="D14" s="4">
        <f t="shared" si="0"/>
        <v>23.059004675659697</v>
      </c>
      <c r="E14" s="4">
        <f t="shared" ref="E14:F14" si="1">D6/115601.4*100</f>
        <v>43.646524177042842</v>
      </c>
      <c r="F14" s="4">
        <f t="shared" si="1"/>
        <v>15.478151648682456</v>
      </c>
      <c r="H14" s="2">
        <v>0.05</v>
      </c>
      <c r="I14" s="4">
        <v>100</v>
      </c>
      <c r="J14" s="4">
        <f t="shared" ref="J14:K14" si="2">I6/123299*100</f>
        <v>92.357739316620567</v>
      </c>
      <c r="K14" s="4">
        <f t="shared" si="2"/>
        <v>90.65993722576826</v>
      </c>
      <c r="L14" s="4">
        <f t="shared" ref="L14:M14" si="3">K6/123910.9*100</f>
        <v>24.775014143227107</v>
      </c>
      <c r="M14" s="4">
        <f t="shared" si="3"/>
        <v>11.239715795785521</v>
      </c>
      <c r="O14" s="2">
        <v>0.05</v>
      </c>
      <c r="P14">
        <v>100</v>
      </c>
      <c r="Q14" s="4">
        <f t="shared" ref="Q14:R14" si="4">P6/116136.2*100</f>
        <v>95.59987239120963</v>
      </c>
      <c r="R14" s="4">
        <f t="shared" si="4"/>
        <v>42.90877521392985</v>
      </c>
      <c r="S14" s="4">
        <f t="shared" ref="S14:T14" si="5">R6/95384.37*100</f>
        <v>55.892389916712773</v>
      </c>
      <c r="T14" s="4">
        <f t="shared" si="5"/>
        <v>26.692558749405173</v>
      </c>
    </row>
    <row r="15" spans="1:20" x14ac:dyDescent="0.3">
      <c r="A15" s="2">
        <v>0.5</v>
      </c>
      <c r="B15" s="4">
        <v>100</v>
      </c>
      <c r="C15" s="4">
        <f t="shared" ref="C15:D15" si="6">B7/130249*100</f>
        <v>55.834807177022469</v>
      </c>
      <c r="D15" s="4">
        <f t="shared" si="6"/>
        <v>22.091107033451312</v>
      </c>
      <c r="E15" s="4">
        <f t="shared" ref="E15:F15" si="7">D7/115601.4*100</f>
        <v>43.558264865304402</v>
      </c>
      <c r="F15" s="4">
        <f t="shared" si="7"/>
        <v>13.013866614072148</v>
      </c>
      <c r="H15" s="2">
        <v>0.5</v>
      </c>
      <c r="I15" s="4">
        <v>100</v>
      </c>
      <c r="J15" s="4">
        <f t="shared" ref="J15:K15" si="8">I7/123299*100</f>
        <v>88.133951613557286</v>
      </c>
      <c r="K15" s="4">
        <f t="shared" si="8"/>
        <v>48.228671765383332</v>
      </c>
      <c r="L15" s="4">
        <f t="shared" ref="L15:M15" si="9">K7/123910.9*100</f>
        <v>27.11214429077668</v>
      </c>
      <c r="M15" s="4">
        <f t="shared" si="9"/>
        <v>10.914775859105212</v>
      </c>
      <c r="O15" s="2">
        <v>0.5</v>
      </c>
      <c r="P15">
        <v>100</v>
      </c>
      <c r="Q15" s="4">
        <f t="shared" ref="Q15:R15" si="10">P7/116136.2*100</f>
        <v>91.041518492941904</v>
      </c>
      <c r="R15" s="4">
        <f t="shared" si="10"/>
        <v>37.76027543522175</v>
      </c>
      <c r="S15" s="4">
        <f t="shared" ref="S15:T15" si="11">R7/95384.37*100</f>
        <v>49.663831715825147</v>
      </c>
      <c r="T15" s="4">
        <f t="shared" si="11"/>
        <v>22.905244328814042</v>
      </c>
    </row>
    <row r="16" spans="1:20" x14ac:dyDescent="0.3">
      <c r="A16" s="2">
        <v>5</v>
      </c>
      <c r="B16" s="4">
        <v>100</v>
      </c>
      <c r="C16" s="4">
        <f t="shared" ref="C16:D16" si="12">B8/130249*100</f>
        <v>71.779301184654003</v>
      </c>
      <c r="D16" s="4">
        <f t="shared" si="12"/>
        <v>49.611947116676518</v>
      </c>
      <c r="E16" s="4">
        <f t="shared" ref="E16:F16" si="13">D8/115601.4*100</f>
        <v>61.420646289750813</v>
      </c>
      <c r="F16" s="4">
        <f t="shared" si="13"/>
        <v>18.330946684036697</v>
      </c>
      <c r="H16" s="2">
        <v>5</v>
      </c>
      <c r="I16" s="4">
        <v>100</v>
      </c>
      <c r="J16" s="4">
        <f t="shared" ref="J16:K16" si="14">I8/123299*100</f>
        <v>93.908729186773627</v>
      </c>
      <c r="K16" s="4">
        <f t="shared" si="14"/>
        <v>38.080989302427433</v>
      </c>
      <c r="L16" s="4">
        <f t="shared" ref="L16:M16" si="15">K8/123910.9*100</f>
        <v>34.603671670531</v>
      </c>
      <c r="M16" s="4">
        <f t="shared" si="15"/>
        <v>25.978207728295089</v>
      </c>
      <c r="O16" s="2">
        <v>5</v>
      </c>
      <c r="P16">
        <v>100</v>
      </c>
      <c r="Q16" s="4">
        <f t="shared" ref="Q16:R16" si="16">P8/116136.2*100</f>
        <v>85.761067608549283</v>
      </c>
      <c r="R16" s="4">
        <f t="shared" si="16"/>
        <v>37.998831544341897</v>
      </c>
      <c r="S16" s="4">
        <f t="shared" ref="S16:T16" si="17">R8/95384.37*100</f>
        <v>58.783690661268714</v>
      </c>
      <c r="T16" s="4">
        <f t="shared" si="17"/>
        <v>23.624504727556516</v>
      </c>
    </row>
    <row r="17" spans="1:20" x14ac:dyDescent="0.3">
      <c r="A17" s="2">
        <v>50</v>
      </c>
      <c r="B17" s="4">
        <v>100</v>
      </c>
      <c r="C17" s="4">
        <f t="shared" ref="C17:D17" si="18">B9/130249*100</f>
        <v>89.787373415534859</v>
      </c>
      <c r="D17" s="4">
        <f t="shared" si="18"/>
        <v>64.812420056967795</v>
      </c>
      <c r="E17" s="4">
        <f t="shared" ref="E17:F17" si="19">D9/115601.4*100</f>
        <v>79.92199661941811</v>
      </c>
      <c r="F17" s="4">
        <f t="shared" si="19"/>
        <v>24.813226310408005</v>
      </c>
      <c r="H17" s="2">
        <v>50</v>
      </c>
      <c r="I17" s="4">
        <v>100</v>
      </c>
      <c r="J17" s="4">
        <f t="shared" ref="J17:K17" si="20">I9/123299*100</f>
        <v>104.40845667848076</v>
      </c>
      <c r="K17" s="4">
        <f t="shared" si="20"/>
        <v>44.384324284868491</v>
      </c>
      <c r="L17" s="4">
        <f t="shared" ref="L17:M17" si="21">K9/123910.9*100</f>
        <v>58.840134322323543</v>
      </c>
      <c r="M17" s="4">
        <f t="shared" si="21"/>
        <v>31.667641022702604</v>
      </c>
      <c r="O17" s="2">
        <v>50</v>
      </c>
      <c r="P17">
        <v>100</v>
      </c>
      <c r="Q17" s="4">
        <f t="shared" ref="Q17:R17" si="22">P9/116136.2*100</f>
        <v>90.133344297471425</v>
      </c>
      <c r="R17" s="4">
        <f t="shared" si="22"/>
        <v>47.884796471728883</v>
      </c>
      <c r="S17" s="4">
        <f t="shared" ref="S17:T17" si="23">R9/95384.37*100</f>
        <v>69.186533391162513</v>
      </c>
      <c r="T17" s="4">
        <f t="shared" si="23"/>
        <v>28.793957542519809</v>
      </c>
    </row>
    <row r="18" spans="1:20" x14ac:dyDescent="0.3">
      <c r="A18" s="2"/>
      <c r="B18" s="4"/>
      <c r="C18" s="4"/>
      <c r="D18" s="4"/>
      <c r="E18" s="4"/>
      <c r="F18" s="4"/>
      <c r="H18" s="2"/>
      <c r="I18" s="4"/>
      <c r="J18" s="4"/>
      <c r="K18" s="4"/>
      <c r="L18" s="4"/>
      <c r="M18" s="4"/>
      <c r="O18" s="2"/>
      <c r="Q18" s="4"/>
      <c r="R18" s="4"/>
      <c r="S18" s="4"/>
      <c r="T18" s="4"/>
    </row>
    <row r="19" spans="1:20" x14ac:dyDescent="0.3">
      <c r="A19" s="14" t="s">
        <v>21</v>
      </c>
      <c r="B19" s="15" t="s">
        <v>3</v>
      </c>
      <c r="C19" s="16" t="s">
        <v>4</v>
      </c>
      <c r="D19" s="15"/>
      <c r="E19" s="15"/>
      <c r="F19" s="15" t="s">
        <v>5</v>
      </c>
      <c r="G19" s="17"/>
      <c r="H19" s="14"/>
      <c r="I19" s="15" t="s">
        <v>6</v>
      </c>
      <c r="J19" s="15"/>
      <c r="K19" s="15"/>
      <c r="L19" s="15" t="s">
        <v>7</v>
      </c>
      <c r="M19" s="15"/>
      <c r="N19" s="18"/>
      <c r="O19" s="2"/>
      <c r="Q19" s="4"/>
      <c r="R19" s="4"/>
      <c r="S19" s="4"/>
      <c r="T19" s="4"/>
    </row>
    <row r="20" spans="1:20" x14ac:dyDescent="0.3">
      <c r="A20" s="2"/>
      <c r="B20" s="1"/>
      <c r="C20" s="1" t="s">
        <v>8</v>
      </c>
      <c r="D20" s="1" t="s">
        <v>9</v>
      </c>
      <c r="E20" s="1" t="s">
        <v>10</v>
      </c>
      <c r="F20" s="1" t="s">
        <v>8</v>
      </c>
      <c r="G20" s="1" t="s">
        <v>9</v>
      </c>
      <c r="H20" s="2" t="s">
        <v>10</v>
      </c>
      <c r="I20" s="1" t="s">
        <v>8</v>
      </c>
      <c r="J20" s="1" t="s">
        <v>9</v>
      </c>
      <c r="K20" s="1" t="s">
        <v>10</v>
      </c>
      <c r="L20" s="1" t="s">
        <v>8</v>
      </c>
      <c r="M20" s="1" t="s">
        <v>9</v>
      </c>
      <c r="N20" s="1" t="s">
        <v>10</v>
      </c>
      <c r="O20" s="2"/>
      <c r="P20" s="1"/>
      <c r="Q20" s="1"/>
      <c r="R20" s="1"/>
      <c r="S20" s="1"/>
      <c r="T20" s="1"/>
    </row>
    <row r="21" spans="1:20" x14ac:dyDescent="0.3">
      <c r="A21" s="2">
        <v>0</v>
      </c>
      <c r="B21" s="4">
        <v>100</v>
      </c>
      <c r="C21" s="4">
        <v>51.184676273906128</v>
      </c>
      <c r="D21" s="4">
        <v>81.916575965741828</v>
      </c>
      <c r="E21" s="4">
        <v>82.68705537119348</v>
      </c>
      <c r="F21" s="4">
        <v>20.10571751030718</v>
      </c>
      <c r="G21" s="5">
        <v>66.012403182507569</v>
      </c>
      <c r="H21" s="6">
        <v>49.29024111345128</v>
      </c>
      <c r="I21" s="4">
        <v>44.576487828002087</v>
      </c>
      <c r="J21" s="4">
        <v>22.359984472713862</v>
      </c>
      <c r="K21" s="4">
        <v>56.273473316435386</v>
      </c>
      <c r="L21" s="4">
        <v>20.693758034072253</v>
      </c>
      <c r="M21" s="4">
        <v>13.710454043994517</v>
      </c>
      <c r="N21" s="4">
        <v>26.006933840418512</v>
      </c>
      <c r="O21" s="2"/>
      <c r="Q21" s="4"/>
      <c r="R21" s="4"/>
      <c r="S21" s="4"/>
      <c r="T21" s="4"/>
    </row>
    <row r="22" spans="1:20" x14ac:dyDescent="0.3">
      <c r="A22" s="2">
        <v>0.05</v>
      </c>
      <c r="B22" s="4">
        <v>100</v>
      </c>
      <c r="C22" s="4">
        <v>60.1953281791031</v>
      </c>
      <c r="D22" s="4">
        <v>92.357739316620567</v>
      </c>
      <c r="E22" s="4">
        <v>95.59987239120963</v>
      </c>
      <c r="F22" s="4">
        <v>23.059004675659697</v>
      </c>
      <c r="G22" s="5">
        <v>90.65993722576826</v>
      </c>
      <c r="H22" s="6">
        <v>42.90877521392985</v>
      </c>
      <c r="I22" s="4">
        <v>43.646524177042842</v>
      </c>
      <c r="J22" s="4">
        <v>24.775014143227107</v>
      </c>
      <c r="K22" s="4">
        <v>55.892389916712773</v>
      </c>
      <c r="L22" s="4">
        <v>15.478151648682456</v>
      </c>
      <c r="M22" s="4">
        <v>11.239715795785521</v>
      </c>
      <c r="N22" s="4">
        <v>26.692558749405173</v>
      </c>
      <c r="O22" s="2"/>
      <c r="Q22" s="4"/>
      <c r="R22" s="4"/>
      <c r="S22" s="4"/>
      <c r="T22" s="4"/>
    </row>
    <row r="23" spans="1:20" x14ac:dyDescent="0.3">
      <c r="A23" s="2">
        <v>0.5</v>
      </c>
      <c r="B23" s="4">
        <v>100</v>
      </c>
      <c r="C23" s="4">
        <v>55.834807177022469</v>
      </c>
      <c r="D23" s="4">
        <v>88.133951613557286</v>
      </c>
      <c r="E23" s="4">
        <v>91.041518492941904</v>
      </c>
      <c r="F23" s="4">
        <v>22.091107033451312</v>
      </c>
      <c r="G23" s="5">
        <v>48.228671765383332</v>
      </c>
      <c r="H23" s="6">
        <v>37.76027543522175</v>
      </c>
      <c r="I23" s="4">
        <v>43.558264865304402</v>
      </c>
      <c r="J23" s="4">
        <v>27.11214429077668</v>
      </c>
      <c r="K23" s="4">
        <v>49.663831715825147</v>
      </c>
      <c r="L23" s="4">
        <v>13.013866614072148</v>
      </c>
      <c r="M23" s="4">
        <v>10.914775859105212</v>
      </c>
      <c r="N23" s="4">
        <v>22.905244328814042</v>
      </c>
      <c r="O23" s="2"/>
      <c r="Q23" s="4"/>
      <c r="R23" s="4"/>
      <c r="S23" s="4"/>
      <c r="T23" s="4"/>
    </row>
    <row r="24" spans="1:20" x14ac:dyDescent="0.3">
      <c r="A24" s="2">
        <v>5</v>
      </c>
      <c r="B24" s="4">
        <v>100</v>
      </c>
      <c r="C24" s="4">
        <v>71.779301184654003</v>
      </c>
      <c r="D24" s="4">
        <v>93.908729186773627</v>
      </c>
      <c r="E24" s="4">
        <v>85.761067608549283</v>
      </c>
      <c r="F24" s="4">
        <v>49.611947116676518</v>
      </c>
      <c r="G24" s="5">
        <v>38.080989302427433</v>
      </c>
      <c r="H24" s="6">
        <v>37.998831544341897</v>
      </c>
      <c r="I24" s="4">
        <v>61.420646289750813</v>
      </c>
      <c r="J24" s="4">
        <v>34.603671670531</v>
      </c>
      <c r="K24" s="4">
        <v>58.783690661268714</v>
      </c>
      <c r="L24" s="4">
        <v>18.330946684036697</v>
      </c>
      <c r="M24" s="4">
        <v>25.978207728295089</v>
      </c>
      <c r="N24" s="4">
        <v>23.624504727556516</v>
      </c>
      <c r="O24" s="2"/>
      <c r="Q24" s="4"/>
      <c r="R24" s="4"/>
      <c r="S24" s="4"/>
      <c r="T24" s="4"/>
    </row>
    <row r="25" spans="1:20" x14ac:dyDescent="0.3">
      <c r="A25" s="2">
        <v>50</v>
      </c>
      <c r="B25" s="4">
        <v>100</v>
      </c>
      <c r="C25" s="4">
        <v>89.787373415534859</v>
      </c>
      <c r="D25" s="4">
        <v>104.40845667848076</v>
      </c>
      <c r="E25" s="4">
        <v>90.133344297471425</v>
      </c>
      <c r="F25" s="4">
        <v>64.812420056967795</v>
      </c>
      <c r="G25" s="5">
        <v>44.384324284868491</v>
      </c>
      <c r="H25" s="6">
        <v>47.884796471728883</v>
      </c>
      <c r="I25" s="4">
        <v>79.92199661941811</v>
      </c>
      <c r="J25" s="4">
        <v>58.840134322323543</v>
      </c>
      <c r="K25" s="4">
        <v>69.186533391162513</v>
      </c>
      <c r="L25" s="4">
        <v>24.813226310408005</v>
      </c>
      <c r="M25" s="4">
        <v>31.667641022702604</v>
      </c>
      <c r="N25" s="4">
        <v>28.793957542519809</v>
      </c>
      <c r="O25" s="2"/>
      <c r="Q25" s="4"/>
      <c r="R25" s="4"/>
      <c r="S25" s="4"/>
      <c r="T25" s="4"/>
    </row>
    <row r="26" spans="1:20" x14ac:dyDescent="0.3">
      <c r="A26" s="2"/>
      <c r="B26" s="4"/>
      <c r="C26" s="4"/>
      <c r="D26" s="4"/>
      <c r="E26" s="4"/>
      <c r="F26" s="4"/>
      <c r="H26" s="2"/>
      <c r="I26" s="4"/>
      <c r="J26" s="4"/>
      <c r="K26" s="4"/>
      <c r="L26" s="4"/>
      <c r="M26" s="4"/>
      <c r="O26" s="2"/>
      <c r="Q26" s="4"/>
      <c r="R26" s="4"/>
      <c r="S26" s="4"/>
      <c r="T26" s="4"/>
    </row>
    <row r="28" spans="1:20" x14ac:dyDescent="0.3">
      <c r="A28" s="17" t="s">
        <v>23</v>
      </c>
      <c r="B28" s="18"/>
      <c r="H28" s="17" t="s">
        <v>11</v>
      </c>
      <c r="O28" s="17" t="s">
        <v>12</v>
      </c>
    </row>
    <row r="29" spans="1:20" x14ac:dyDescent="0.3">
      <c r="A29" s="2"/>
    </row>
    <row r="30" spans="1:20" x14ac:dyDescent="0.3">
      <c r="A30" s="2" t="s">
        <v>0</v>
      </c>
      <c r="B30" s="1">
        <v>0</v>
      </c>
      <c r="C30" s="1">
        <v>5</v>
      </c>
      <c r="D30" s="12">
        <v>10</v>
      </c>
      <c r="E30" s="1">
        <v>15</v>
      </c>
      <c r="F30" s="1">
        <v>30</v>
      </c>
      <c r="H30" s="2" t="s">
        <v>0</v>
      </c>
      <c r="I30" s="1">
        <v>0</v>
      </c>
      <c r="J30" s="1">
        <v>5</v>
      </c>
      <c r="K30" s="1">
        <v>10</v>
      </c>
      <c r="L30" s="1">
        <v>15</v>
      </c>
      <c r="M30" s="1">
        <v>30</v>
      </c>
      <c r="O30" s="2" t="s">
        <v>0</v>
      </c>
      <c r="P30" s="1">
        <v>0</v>
      </c>
      <c r="Q30" s="1">
        <v>5</v>
      </c>
      <c r="R30" s="1">
        <v>10</v>
      </c>
      <c r="S30" s="1">
        <v>15</v>
      </c>
      <c r="T30" s="1">
        <v>30</v>
      </c>
    </row>
    <row r="31" spans="1:20" x14ac:dyDescent="0.3">
      <c r="A31" s="2">
        <v>0</v>
      </c>
      <c r="B31">
        <v>100</v>
      </c>
      <c r="C31" s="4">
        <f>AVERAGE(C21:E21)</f>
        <v>71.929435870280471</v>
      </c>
      <c r="D31" s="13">
        <f>AVERAGE(F21:H21)*1.5</f>
        <v>67.704180903133022</v>
      </c>
      <c r="E31" s="4">
        <f>AVERAGE(I21:K21)</f>
        <v>41.069981872383778</v>
      </c>
      <c r="F31" s="4">
        <f>AVERAGE(L21:N21)</f>
        <v>20.137048639495095</v>
      </c>
      <c r="H31" s="2">
        <v>0</v>
      </c>
      <c r="I31">
        <v>0</v>
      </c>
      <c r="J31" s="4">
        <f>STDEV(C21:E21)</f>
        <v>17.969618740031233</v>
      </c>
      <c r="K31" s="4">
        <f>STDEV(F21:H21)</f>
        <v>23.233563765999055</v>
      </c>
      <c r="L31" s="4">
        <f>STDEV(I21:K21)</f>
        <v>17.226516461574466</v>
      </c>
      <c r="M31" s="4">
        <f>STDEV(L21:N21)</f>
        <v>6.167114224535954</v>
      </c>
      <c r="O31" s="2">
        <v>0</v>
      </c>
      <c r="P31">
        <v>0</v>
      </c>
      <c r="Q31" s="4">
        <f>J31/SQRT(3)</f>
        <v>10.374764216791977</v>
      </c>
      <c r="R31" s="4">
        <f t="shared" ref="R31:T31" si="24">K31/SQRT(3)</f>
        <v>13.413904294533891</v>
      </c>
      <c r="S31" s="4">
        <f t="shared" si="24"/>
        <v>9.9457339162895373</v>
      </c>
      <c r="T31" s="4">
        <f t="shared" si="24"/>
        <v>3.5605850576590035</v>
      </c>
    </row>
    <row r="32" spans="1:20" x14ac:dyDescent="0.3">
      <c r="A32" s="2">
        <v>0.05</v>
      </c>
      <c r="B32">
        <v>100</v>
      </c>
      <c r="C32" s="4">
        <f t="shared" ref="C32:C35" si="25">AVERAGE(C22:E22)</f>
        <v>82.717646628977761</v>
      </c>
      <c r="D32" s="13">
        <f t="shared" ref="D32:D35" si="26">AVERAGE(F22:H22)*1.5</f>
        <v>78.313858557678898</v>
      </c>
      <c r="E32" s="4">
        <f>AVERAGE(I22:K22)</f>
        <v>41.43797607899424</v>
      </c>
      <c r="F32" s="4">
        <f>AVERAGE(L22:N22)</f>
        <v>17.803475397957715</v>
      </c>
      <c r="H32" s="2">
        <v>0.05</v>
      </c>
      <c r="I32">
        <v>0</v>
      </c>
      <c r="J32" s="4">
        <f>STDEV(C22:E22)</f>
        <v>19.572148016671797</v>
      </c>
      <c r="K32" s="4">
        <f>STDEV(F22:H22)</f>
        <v>34.746877426964936</v>
      </c>
      <c r="L32" s="4">
        <f>STDEV(I22:K22)</f>
        <v>15.675810418703207</v>
      </c>
      <c r="M32" s="4">
        <f>STDEV(L22:N22)</f>
        <v>7.9845436151051068</v>
      </c>
      <c r="O32" s="2">
        <v>0.05</v>
      </c>
      <c r="P32">
        <v>0</v>
      </c>
      <c r="Q32" s="4">
        <f t="shared" ref="Q32:Q35" si="27">J32/SQRT(3)</f>
        <v>11.299984926044662</v>
      </c>
      <c r="R32" s="4">
        <f t="shared" ref="R32:R35" si="28">K32/SQRT(3)</f>
        <v>20.061119035957137</v>
      </c>
      <c r="S32" s="4">
        <f t="shared" ref="S32:S35" si="29">L32/SQRT(3)</f>
        <v>9.0504333650038369</v>
      </c>
      <c r="T32" s="4">
        <f t="shared" ref="T32:T35" si="30">M32/SQRT(3)</f>
        <v>4.6098784055372413</v>
      </c>
    </row>
    <row r="33" spans="1:20" x14ac:dyDescent="0.3">
      <c r="A33" s="2">
        <v>0.5</v>
      </c>
      <c r="B33">
        <v>100</v>
      </c>
      <c r="C33" s="4">
        <f t="shared" si="25"/>
        <v>78.336759094507215</v>
      </c>
      <c r="D33" s="13">
        <f t="shared" si="26"/>
        <v>54.040027117028202</v>
      </c>
      <c r="E33" s="4">
        <f>AVERAGE(I23:K23)</f>
        <v>40.111413623968737</v>
      </c>
      <c r="F33" s="4">
        <f>AVERAGE(L23:N23)</f>
        <v>15.611295600663802</v>
      </c>
      <c r="H33" s="2">
        <v>0.5</v>
      </c>
      <c r="I33">
        <v>0</v>
      </c>
      <c r="J33" s="4">
        <f>STDEV(C23:E23)</f>
        <v>19.541414134143952</v>
      </c>
      <c r="K33" s="4">
        <f>STDEV(F23:H23)</f>
        <v>13.154735840780656</v>
      </c>
      <c r="L33" s="4">
        <f>STDEV(I23:K23)</f>
        <v>11.664271903517827</v>
      </c>
      <c r="M33" s="4">
        <f>STDEV(L23:N23)</f>
        <v>6.4033437777508304</v>
      </c>
      <c r="O33" s="2">
        <v>0.5</v>
      </c>
      <c r="P33">
        <v>0</v>
      </c>
      <c r="Q33" s="4">
        <f t="shared" si="27"/>
        <v>11.282240710693969</v>
      </c>
      <c r="R33" s="4">
        <f t="shared" si="28"/>
        <v>7.5948902787931303</v>
      </c>
      <c r="S33" s="4">
        <f t="shared" si="29"/>
        <v>6.7343705233970059</v>
      </c>
      <c r="T33" s="4">
        <f t="shared" si="30"/>
        <v>3.6969722537981573</v>
      </c>
    </row>
    <row r="34" spans="1:20" x14ac:dyDescent="0.3">
      <c r="A34" s="2">
        <v>5</v>
      </c>
      <c r="B34">
        <v>100</v>
      </c>
      <c r="C34" s="4">
        <f t="shared" si="25"/>
        <v>83.816365993325633</v>
      </c>
      <c r="D34" s="13">
        <f t="shared" si="26"/>
        <v>62.84588398172292</v>
      </c>
      <c r="E34" s="4">
        <f>AVERAGE(I24:K24)</f>
        <v>51.602669540516843</v>
      </c>
      <c r="F34" s="4">
        <f>AVERAGE(L24:N24)</f>
        <v>22.644553046629436</v>
      </c>
      <c r="H34" s="2">
        <v>5</v>
      </c>
      <c r="I34">
        <v>0</v>
      </c>
      <c r="J34" s="4">
        <f>STDEV(C24:E24)</f>
        <v>11.192153242537398</v>
      </c>
      <c r="K34" s="4">
        <f>STDEV(F24:H24)</f>
        <v>6.6812447855621251</v>
      </c>
      <c r="L34" s="4">
        <f>STDEV(I24:K24)</f>
        <v>14.780488157854721</v>
      </c>
      <c r="M34" s="4">
        <f>STDEV(L24:N24)</f>
        <v>3.916679632350812</v>
      </c>
      <c r="O34" s="2">
        <v>5</v>
      </c>
      <c r="P34">
        <v>0</v>
      </c>
      <c r="Q34" s="4">
        <f t="shared" si="27"/>
        <v>6.4617926873905098</v>
      </c>
      <c r="R34" s="4">
        <f t="shared" si="28"/>
        <v>3.8574184754660767</v>
      </c>
      <c r="S34" s="4">
        <f t="shared" si="29"/>
        <v>8.5335188166914993</v>
      </c>
      <c r="T34" s="4">
        <f t="shared" si="30"/>
        <v>2.2612960400672657</v>
      </c>
    </row>
    <row r="35" spans="1:20" x14ac:dyDescent="0.3">
      <c r="A35" s="2">
        <v>50</v>
      </c>
      <c r="B35">
        <v>100</v>
      </c>
      <c r="C35" s="4">
        <f t="shared" si="25"/>
        <v>94.776391463829</v>
      </c>
      <c r="D35" s="13">
        <f t="shared" si="26"/>
        <v>78.540770406782585</v>
      </c>
      <c r="E35" s="4">
        <f>AVERAGE(I25:K25)</f>
        <v>69.316221444301391</v>
      </c>
      <c r="F35" s="4">
        <f>AVERAGE(L25:N25)</f>
        <v>28.424941625210138</v>
      </c>
      <c r="H35" s="2">
        <v>50</v>
      </c>
      <c r="I35">
        <v>0</v>
      </c>
      <c r="J35" s="4">
        <f>STDEV(C25:E25)</f>
        <v>8.3434066296246847</v>
      </c>
      <c r="K35" s="4">
        <f>STDEV(F25:H25)</f>
        <v>10.924779499289535</v>
      </c>
      <c r="L35" s="4">
        <f>STDEV(I25:K25)</f>
        <v>10.541529477346204</v>
      </c>
      <c r="M35" s="4">
        <f>STDEV(L25:N25)</f>
        <v>3.4420749298135691</v>
      </c>
      <c r="O35" s="2">
        <v>50</v>
      </c>
      <c r="P35">
        <v>0</v>
      </c>
      <c r="Q35" s="4">
        <f t="shared" si="27"/>
        <v>4.8170680635723206</v>
      </c>
      <c r="R35" s="4">
        <f t="shared" si="28"/>
        <v>6.3074243847521183</v>
      </c>
      <c r="S35" s="4">
        <f t="shared" si="29"/>
        <v>6.0861548814162063</v>
      </c>
      <c r="T35" s="4">
        <f t="shared" si="30"/>
        <v>1.9872828872987265</v>
      </c>
    </row>
    <row r="38" spans="1:20" x14ac:dyDescent="0.3">
      <c r="J38" s="17" t="s">
        <v>13</v>
      </c>
      <c r="K38" s="1" t="s">
        <v>8</v>
      </c>
      <c r="L38" s="1" t="s">
        <v>9</v>
      </c>
      <c r="M38" s="1" t="s">
        <v>10</v>
      </c>
      <c r="N38" s="2" t="s">
        <v>22</v>
      </c>
      <c r="O38" s="2" t="s">
        <v>14</v>
      </c>
      <c r="P38" s="9"/>
    </row>
    <row r="39" spans="1:20" x14ac:dyDescent="0.3">
      <c r="J39" s="2">
        <v>0</v>
      </c>
      <c r="K39" s="7">
        <v>992334</v>
      </c>
      <c r="L39" s="7">
        <v>1063949</v>
      </c>
      <c r="M39" s="7">
        <v>1249103</v>
      </c>
      <c r="N39" s="2">
        <f>AVERAGE(K39:M39)</f>
        <v>1101795.3333333333</v>
      </c>
      <c r="O39" s="8">
        <f>STDEV(K39:M39)</f>
        <v>132502.22092604084</v>
      </c>
      <c r="P39" s="10"/>
    </row>
    <row r="40" spans="1:20" x14ac:dyDescent="0.3">
      <c r="J40" s="2" t="s">
        <v>15</v>
      </c>
      <c r="K40" s="7">
        <v>984937</v>
      </c>
      <c r="L40" s="7">
        <v>1255048</v>
      </c>
      <c r="M40" s="7">
        <v>1250808</v>
      </c>
      <c r="N40" s="2">
        <f t="shared" ref="N40:N43" si="31">AVERAGE(K40:M40)</f>
        <v>1163597.6666666667</v>
      </c>
      <c r="O40" s="8">
        <f t="shared" ref="O40:O43" si="32">STDEV(K40:M40)</f>
        <v>154739.19917181053</v>
      </c>
      <c r="P40" s="10"/>
    </row>
    <row r="41" spans="1:20" x14ac:dyDescent="0.3">
      <c r="J41" s="2" t="s">
        <v>16</v>
      </c>
      <c r="K41" s="7">
        <v>942049</v>
      </c>
      <c r="L41" s="7">
        <v>1006382</v>
      </c>
      <c r="M41" s="7">
        <v>1121173</v>
      </c>
      <c r="N41" s="2">
        <f t="shared" si="31"/>
        <v>1023201.3333333334</v>
      </c>
      <c r="O41" s="8">
        <f t="shared" si="32"/>
        <v>90738.74213550314</v>
      </c>
      <c r="P41" s="10"/>
    </row>
    <row r="42" spans="1:20" x14ac:dyDescent="0.3">
      <c r="J42" s="2">
        <v>5</v>
      </c>
      <c r="K42" s="7">
        <v>1425787</v>
      </c>
      <c r="L42" s="7">
        <v>1194440</v>
      </c>
      <c r="M42" s="7">
        <v>1199361</v>
      </c>
      <c r="N42" s="2">
        <f t="shared" si="31"/>
        <v>1273196</v>
      </c>
      <c r="O42" s="8">
        <f t="shared" si="32"/>
        <v>132170.58682248482</v>
      </c>
      <c r="P42" s="10"/>
    </row>
    <row r="43" spans="1:20" x14ac:dyDescent="0.3">
      <c r="J43" s="2">
        <v>50</v>
      </c>
      <c r="K43" s="7">
        <v>1853498</v>
      </c>
      <c r="L43" s="7">
        <v>1618855</v>
      </c>
      <c r="M43" s="7">
        <v>1405670</v>
      </c>
      <c r="N43" s="2">
        <f t="shared" si="31"/>
        <v>1626007.6666666667</v>
      </c>
      <c r="O43" s="8">
        <f t="shared" si="32"/>
        <v>223999.66490227947</v>
      </c>
      <c r="P43" s="10"/>
    </row>
    <row r="46" spans="1:20" x14ac:dyDescent="0.3">
      <c r="K46" s="2"/>
      <c r="L46" s="2"/>
      <c r="M46" s="2"/>
      <c r="N46" s="2"/>
      <c r="O46" s="2"/>
    </row>
    <row r="47" spans="1:20" x14ac:dyDescent="0.3">
      <c r="J47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5ADD-F237-4553-B0B4-C08E00A38CF5}">
  <dimension ref="A2:T48"/>
  <sheetViews>
    <sheetView tabSelected="1" workbookViewId="0">
      <selection activeCell="P38" sqref="P38:Q44"/>
    </sheetView>
  </sheetViews>
  <sheetFormatPr defaultRowHeight="14.4" x14ac:dyDescent="0.3"/>
  <cols>
    <col min="1" max="1" width="13.6640625" customWidth="1"/>
    <col min="8" max="8" width="12.5546875" customWidth="1"/>
    <col min="14" max="14" width="9.33203125" bestFit="1" customWidth="1"/>
    <col min="15" max="15" width="13.5546875" customWidth="1"/>
    <col min="17" max="20" width="9.33203125" bestFit="1" customWidth="1"/>
  </cols>
  <sheetData>
    <row r="2" spans="1:20" x14ac:dyDescent="0.3">
      <c r="A2" s="1"/>
      <c r="B2" s="1" t="s">
        <v>17</v>
      </c>
      <c r="C2" s="1"/>
      <c r="D2" s="1"/>
      <c r="E2" s="1"/>
      <c r="H2" s="1"/>
      <c r="I2" s="1" t="s">
        <v>18</v>
      </c>
      <c r="J2" s="1"/>
      <c r="K2" s="1"/>
      <c r="L2" s="1"/>
      <c r="O2" s="1"/>
      <c r="P2" s="1" t="s">
        <v>19</v>
      </c>
      <c r="Q2" s="1"/>
      <c r="R2" s="1"/>
      <c r="S2" s="1"/>
    </row>
    <row r="3" spans="1:20" x14ac:dyDescent="0.3">
      <c r="A3" s="2" t="s">
        <v>0</v>
      </c>
      <c r="B3" s="1">
        <v>5</v>
      </c>
      <c r="C3" s="1">
        <v>10</v>
      </c>
      <c r="D3" s="1">
        <v>15</v>
      </c>
      <c r="E3" s="1">
        <v>30</v>
      </c>
      <c r="H3" s="2" t="s">
        <v>0</v>
      </c>
      <c r="I3" s="1">
        <v>5</v>
      </c>
      <c r="J3" s="1">
        <v>10</v>
      </c>
      <c r="K3" s="1">
        <v>15</v>
      </c>
      <c r="L3" s="1">
        <v>30</v>
      </c>
      <c r="O3" s="2" t="s">
        <v>0</v>
      </c>
      <c r="P3" s="1">
        <v>5</v>
      </c>
      <c r="Q3" s="1">
        <v>10</v>
      </c>
      <c r="R3" s="1">
        <v>15</v>
      </c>
      <c r="S3" s="1">
        <v>30</v>
      </c>
    </row>
    <row r="4" spans="1:20" x14ac:dyDescent="0.3">
      <c r="A4" s="2" t="s">
        <v>1</v>
      </c>
      <c r="B4">
        <v>121568.955</v>
      </c>
      <c r="D4">
        <v>140717.6</v>
      </c>
      <c r="H4" s="2" t="s">
        <v>1</v>
      </c>
      <c r="I4">
        <v>120686.039</v>
      </c>
      <c r="K4">
        <v>139314.01800000001</v>
      </c>
      <c r="O4" s="2" t="s">
        <v>1</v>
      </c>
      <c r="P4">
        <v>135258.27799999999</v>
      </c>
      <c r="R4">
        <v>114731.12699999999</v>
      </c>
    </row>
    <row r="5" spans="1:20" x14ac:dyDescent="0.3">
      <c r="A5" s="2" t="s">
        <v>2</v>
      </c>
      <c r="B5">
        <v>86572.754000000001</v>
      </c>
      <c r="C5">
        <v>86210.34</v>
      </c>
      <c r="D5">
        <v>69544.025999999998</v>
      </c>
      <c r="E5">
        <v>40993.981</v>
      </c>
      <c r="H5" s="2" t="s">
        <v>2</v>
      </c>
      <c r="I5">
        <v>76443.206999999995</v>
      </c>
      <c r="J5">
        <v>51738.65</v>
      </c>
      <c r="K5">
        <v>58742.762999999999</v>
      </c>
      <c r="L5">
        <v>17148.931</v>
      </c>
      <c r="O5" s="2" t="s">
        <v>2</v>
      </c>
      <c r="P5">
        <v>108187.349</v>
      </c>
      <c r="Q5">
        <v>65200.349000000002</v>
      </c>
      <c r="R5">
        <v>50946.114999999998</v>
      </c>
      <c r="S5">
        <v>26070.203000000001</v>
      </c>
    </row>
    <row r="6" spans="1:20" x14ac:dyDescent="0.3">
      <c r="A6" s="2">
        <v>0.05</v>
      </c>
      <c r="B6">
        <v>94744.695999999996</v>
      </c>
      <c r="C6">
        <v>57260.156000000003</v>
      </c>
      <c r="D6">
        <v>56254.156000000003</v>
      </c>
      <c r="E6">
        <v>34604.233</v>
      </c>
      <c r="H6" s="2">
        <v>0.05</v>
      </c>
      <c r="I6">
        <v>72276.448999999993</v>
      </c>
      <c r="J6">
        <v>61220.307000000001</v>
      </c>
      <c r="K6">
        <v>43463.720999999998</v>
      </c>
      <c r="L6">
        <v>14895.768</v>
      </c>
      <c r="O6" s="2">
        <v>0.05</v>
      </c>
      <c r="P6">
        <v>96801.512000000002</v>
      </c>
      <c r="Q6">
        <v>60270.713000000003</v>
      </c>
      <c r="R6">
        <v>40454.629999999997</v>
      </c>
      <c r="S6">
        <v>22496.081999999999</v>
      </c>
    </row>
    <row r="7" spans="1:20" x14ac:dyDescent="0.3">
      <c r="A7" s="2">
        <v>0.5</v>
      </c>
      <c r="B7">
        <v>83889.097999999998</v>
      </c>
      <c r="C7">
        <v>78387.540999999997</v>
      </c>
      <c r="D7">
        <v>57958.52</v>
      </c>
      <c r="E7">
        <v>31774.94</v>
      </c>
      <c r="H7" s="2">
        <v>0.5</v>
      </c>
      <c r="I7">
        <v>86503.620999999999</v>
      </c>
      <c r="J7">
        <v>53519.800999999999</v>
      </c>
      <c r="K7">
        <v>41743.864000000001</v>
      </c>
      <c r="L7">
        <v>12213.495999999999</v>
      </c>
      <c r="O7" s="2">
        <v>0.5</v>
      </c>
      <c r="P7">
        <v>83649.148000000001</v>
      </c>
      <c r="Q7">
        <v>54595.055999999997</v>
      </c>
      <c r="R7">
        <v>38066.913999999997</v>
      </c>
      <c r="S7">
        <v>17908.697</v>
      </c>
    </row>
    <row r="8" spans="1:20" x14ac:dyDescent="0.3">
      <c r="A8" s="2">
        <v>5</v>
      </c>
      <c r="B8">
        <v>75859.663</v>
      </c>
      <c r="C8">
        <v>64997.55</v>
      </c>
      <c r="D8">
        <v>63465.52</v>
      </c>
      <c r="E8">
        <v>29114.424999999999</v>
      </c>
      <c r="H8" s="2">
        <v>5</v>
      </c>
      <c r="I8">
        <v>79227.812999999995</v>
      </c>
      <c r="J8">
        <v>46847.478999999999</v>
      </c>
      <c r="K8">
        <v>41531.540999999997</v>
      </c>
      <c r="L8">
        <v>24223.935000000001</v>
      </c>
      <c r="O8" s="2">
        <v>5</v>
      </c>
      <c r="P8">
        <v>88499.582999999999</v>
      </c>
      <c r="Q8">
        <v>70459.240000000005</v>
      </c>
      <c r="R8">
        <v>34917.822</v>
      </c>
      <c r="S8">
        <v>17837.495999999999</v>
      </c>
    </row>
    <row r="9" spans="1:20" x14ac:dyDescent="0.3">
      <c r="A9" s="2">
        <v>50</v>
      </c>
      <c r="B9">
        <v>88943.462</v>
      </c>
      <c r="C9">
        <v>62383.035000000003</v>
      </c>
      <c r="D9">
        <v>60745.813000000002</v>
      </c>
      <c r="E9">
        <v>34099.930999999997</v>
      </c>
      <c r="H9" s="2">
        <v>50</v>
      </c>
      <c r="I9">
        <v>84442.52</v>
      </c>
      <c r="J9">
        <v>50105.315999999999</v>
      </c>
      <c r="K9">
        <v>38599.834000000003</v>
      </c>
      <c r="L9">
        <v>29757.864000000001</v>
      </c>
      <c r="O9" s="2">
        <v>50</v>
      </c>
      <c r="P9">
        <v>96839.148000000001</v>
      </c>
      <c r="Q9">
        <v>80406.695999999996</v>
      </c>
      <c r="R9">
        <v>45615.942999999999</v>
      </c>
      <c r="S9">
        <v>18112.194</v>
      </c>
    </row>
    <row r="10" spans="1:20" x14ac:dyDescent="0.3">
      <c r="A10" s="2"/>
      <c r="H10" s="3"/>
      <c r="O10" s="3"/>
    </row>
    <row r="11" spans="1:20" x14ac:dyDescent="0.3">
      <c r="A11" s="2" t="s">
        <v>20</v>
      </c>
      <c r="H11" s="2" t="s">
        <v>20</v>
      </c>
      <c r="O11" s="2" t="s">
        <v>20</v>
      </c>
    </row>
    <row r="12" spans="1:20" x14ac:dyDescent="0.3">
      <c r="A12" s="2" t="s">
        <v>0</v>
      </c>
      <c r="B12" s="1">
        <v>0</v>
      </c>
      <c r="C12" s="1">
        <v>5</v>
      </c>
      <c r="D12" s="1">
        <v>10</v>
      </c>
      <c r="E12" s="1">
        <v>15</v>
      </c>
      <c r="F12" s="1">
        <v>30</v>
      </c>
      <c r="H12" s="2" t="s">
        <v>0</v>
      </c>
      <c r="I12" s="1">
        <v>0</v>
      </c>
      <c r="J12" s="1">
        <v>5</v>
      </c>
      <c r="K12" s="1">
        <v>10</v>
      </c>
      <c r="L12" s="1">
        <v>15</v>
      </c>
      <c r="M12" s="1">
        <v>30</v>
      </c>
      <c r="O12" s="2" t="s">
        <v>0</v>
      </c>
      <c r="P12" s="1">
        <v>0</v>
      </c>
      <c r="Q12" s="1">
        <v>5</v>
      </c>
      <c r="R12" s="1">
        <v>10</v>
      </c>
      <c r="S12" s="1">
        <v>15</v>
      </c>
      <c r="T12" s="1">
        <v>30</v>
      </c>
    </row>
    <row r="13" spans="1:20" x14ac:dyDescent="0.3">
      <c r="A13" s="2">
        <v>0</v>
      </c>
      <c r="B13" s="4">
        <v>100</v>
      </c>
      <c r="C13" s="4">
        <f>B5/121569*100</f>
        <v>71.212853605771215</v>
      </c>
      <c r="D13" s="4">
        <f>C5/121569*100</f>
        <v>70.914739777410347</v>
      </c>
      <c r="E13" s="4">
        <f>D5/140717*100</f>
        <v>49.421197154572653</v>
      </c>
      <c r="F13" s="4">
        <f>E5/140717*100</f>
        <v>29.132216434403801</v>
      </c>
      <c r="H13" s="2">
        <v>0</v>
      </c>
      <c r="I13" s="4">
        <v>100</v>
      </c>
      <c r="J13" s="4">
        <f>I5/120686*100</f>
        <v>63.340575543145015</v>
      </c>
      <c r="K13" s="4">
        <f>J5/120686*100</f>
        <v>42.870465505526738</v>
      </c>
      <c r="L13" s="4">
        <f>K5/139314*100</f>
        <v>42.165728498212665</v>
      </c>
      <c r="M13" s="4">
        <f>L5/139314*100</f>
        <v>12.309553239444709</v>
      </c>
      <c r="O13" s="2">
        <v>0</v>
      </c>
      <c r="P13">
        <v>100</v>
      </c>
      <c r="Q13" s="4">
        <f>P5/135258.3*100</f>
        <v>79.985737658982856</v>
      </c>
      <c r="R13" s="4">
        <f>Q5/135258.3*100</f>
        <v>48.204323875133731</v>
      </c>
      <c r="S13" s="4">
        <f>R5/114731.1*100</f>
        <v>44.404799570473912</v>
      </c>
      <c r="T13" s="4">
        <f>S5/114731.1*100</f>
        <v>22.722873745653967</v>
      </c>
    </row>
    <row r="14" spans="1:20" x14ac:dyDescent="0.3">
      <c r="A14" s="2">
        <v>0.05</v>
      </c>
      <c r="B14" s="4">
        <v>100</v>
      </c>
      <c r="C14" s="4">
        <f t="shared" ref="C14:D14" si="0">B6/121569*100</f>
        <v>77.934914328488347</v>
      </c>
      <c r="D14" s="4">
        <f t="shared" si="0"/>
        <v>47.100951722889882</v>
      </c>
      <c r="E14" s="4">
        <f t="shared" ref="E14:F17" si="1">D6/140717*100</f>
        <v>39.976801665754671</v>
      </c>
      <c r="F14" s="4">
        <f t="shared" si="1"/>
        <v>24.59136635943063</v>
      </c>
      <c r="H14" s="2">
        <v>0.05</v>
      </c>
      <c r="I14" s="4">
        <v>100</v>
      </c>
      <c r="J14" s="4">
        <f t="shared" ref="J14:K14" si="2">I6/120686*100</f>
        <v>59.888014351291773</v>
      </c>
      <c r="K14" s="4">
        <f t="shared" si="2"/>
        <v>50.726933529986908</v>
      </c>
      <c r="L14" s="4">
        <f>K6/139314*100</f>
        <v>31.198387096774194</v>
      </c>
      <c r="M14" s="4">
        <f t="shared" ref="M14" si="3">L6/139314*100</f>
        <v>10.692226194065205</v>
      </c>
      <c r="O14" s="2">
        <v>0.05</v>
      </c>
      <c r="P14">
        <v>100</v>
      </c>
      <c r="Q14" s="4">
        <f t="shared" ref="Q14:R14" si="4">P6/135258.3*100</f>
        <v>71.567890473264868</v>
      </c>
      <c r="R14" s="4">
        <f t="shared" si="4"/>
        <v>44.559715004550561</v>
      </c>
      <c r="S14" s="4">
        <f t="shared" ref="S14:T17" si="5">R6/114731.1*100</f>
        <v>35.260387113868859</v>
      </c>
      <c r="T14" s="4">
        <f t="shared" si="5"/>
        <v>19.607658254823669</v>
      </c>
    </row>
    <row r="15" spans="1:20" x14ac:dyDescent="0.3">
      <c r="A15" s="2">
        <v>0.5</v>
      </c>
      <c r="B15" s="4">
        <v>100</v>
      </c>
      <c r="C15" s="4">
        <f t="shared" ref="C15:D15" si="6">B7/121569*100</f>
        <v>69.005336886870822</v>
      </c>
      <c r="D15" s="4">
        <f t="shared" si="6"/>
        <v>64.479876448765722</v>
      </c>
      <c r="E15" s="4">
        <f t="shared" si="1"/>
        <v>41.188001449718229</v>
      </c>
      <c r="F15" s="4">
        <f t="shared" si="1"/>
        <v>22.58074006694287</v>
      </c>
      <c r="H15" s="2">
        <v>0.5</v>
      </c>
      <c r="I15" s="4">
        <v>100</v>
      </c>
      <c r="J15" s="4">
        <f t="shared" ref="J15:K15" si="7">I7/120686*100</f>
        <v>71.676599605588052</v>
      </c>
      <c r="K15" s="4">
        <f t="shared" si="7"/>
        <v>44.34632103143695</v>
      </c>
      <c r="L15" s="4">
        <f t="shared" ref="L15:M15" si="8">K7/139314*100</f>
        <v>29.963868670772502</v>
      </c>
      <c r="M15" s="4">
        <f t="shared" si="8"/>
        <v>8.7668834431571838</v>
      </c>
      <c r="O15" s="2">
        <v>0.5</v>
      </c>
      <c r="P15">
        <v>100</v>
      </c>
      <c r="Q15" s="4">
        <f t="shared" ref="Q15:R15" si="9">P7/135258.3*100</f>
        <v>61.844003658185862</v>
      </c>
      <c r="R15" s="4">
        <f t="shared" si="9"/>
        <v>40.363553290260192</v>
      </c>
      <c r="S15" s="4">
        <f t="shared" si="5"/>
        <v>33.179246080618071</v>
      </c>
      <c r="T15" s="4">
        <f t="shared" si="5"/>
        <v>15.609278565271318</v>
      </c>
    </row>
    <row r="16" spans="1:20" x14ac:dyDescent="0.3">
      <c r="A16" s="2">
        <v>5</v>
      </c>
      <c r="B16" s="4">
        <v>100</v>
      </c>
      <c r="C16" s="4">
        <f t="shared" ref="C16:D16" si="10">B8/121569*100</f>
        <v>62.400499304921489</v>
      </c>
      <c r="D16" s="4">
        <f t="shared" si="10"/>
        <v>53.46556276682378</v>
      </c>
      <c r="E16" s="4">
        <f t="shared" si="1"/>
        <v>45.101530021248323</v>
      </c>
      <c r="F16" s="4">
        <f t="shared" si="1"/>
        <v>20.690055217209007</v>
      </c>
      <c r="H16" s="2">
        <v>5</v>
      </c>
      <c r="I16" s="4">
        <v>100</v>
      </c>
      <c r="J16" s="4">
        <f t="shared" ref="J16:K16" si="11">I8/120686*100</f>
        <v>65.647890393251913</v>
      </c>
      <c r="K16" s="4">
        <f t="shared" si="11"/>
        <v>38.817658220506104</v>
      </c>
      <c r="L16" s="4">
        <f t="shared" ref="L16:M16" si="12">K8/139314*100</f>
        <v>29.81146259528834</v>
      </c>
      <c r="M16" s="4">
        <f t="shared" si="12"/>
        <v>17.388011972953183</v>
      </c>
      <c r="O16" s="2">
        <v>5</v>
      </c>
      <c r="P16">
        <v>100</v>
      </c>
      <c r="Q16" s="4">
        <f t="shared" ref="Q16:R16" si="13">P8/135258.3*100</f>
        <v>65.430057157305683</v>
      </c>
      <c r="R16" s="4">
        <f t="shared" si="13"/>
        <v>52.09235958163012</v>
      </c>
      <c r="S16" s="4">
        <f t="shared" si="5"/>
        <v>30.434487248880203</v>
      </c>
      <c r="T16" s="4">
        <f t="shared" si="5"/>
        <v>15.547219542042217</v>
      </c>
    </row>
    <row r="17" spans="1:20" x14ac:dyDescent="0.3">
      <c r="A17" s="2">
        <v>50</v>
      </c>
      <c r="B17" s="4">
        <v>100</v>
      </c>
      <c r="C17" s="4">
        <f t="shared" ref="C17:D17" si="14">B9/121569*100</f>
        <v>73.162946145810196</v>
      </c>
      <c r="D17" s="4">
        <f t="shared" si="14"/>
        <v>51.314919922019598</v>
      </c>
      <c r="E17" s="4">
        <f t="shared" si="1"/>
        <v>43.168780602201586</v>
      </c>
      <c r="F17" s="4">
        <f t="shared" si="1"/>
        <v>24.2329860642282</v>
      </c>
      <c r="H17" s="2">
        <v>50</v>
      </c>
      <c r="I17" s="4">
        <v>100</v>
      </c>
      <c r="J17" s="4">
        <f t="shared" ref="J17:K17" si="15">I9/120686*100</f>
        <v>69.968778483005494</v>
      </c>
      <c r="K17" s="4">
        <f t="shared" si="15"/>
        <v>41.517090631887712</v>
      </c>
      <c r="L17" s="4">
        <f t="shared" ref="L17:M17" si="16">K9/139314*100</f>
        <v>27.707074665862731</v>
      </c>
      <c r="M17" s="4">
        <f t="shared" si="16"/>
        <v>21.360282527240624</v>
      </c>
      <c r="O17" s="2">
        <v>50</v>
      </c>
      <c r="P17">
        <v>100</v>
      </c>
      <c r="Q17" s="4">
        <f t="shared" ref="Q17:R17" si="17">P9/135258.3*100</f>
        <v>71.595715752748632</v>
      </c>
      <c r="R17" s="4">
        <f t="shared" si="17"/>
        <v>59.44677406118516</v>
      </c>
      <c r="S17" s="4">
        <f t="shared" si="5"/>
        <v>39.759004315307706</v>
      </c>
      <c r="T17" s="4">
        <f t="shared" si="5"/>
        <v>15.786647212482055</v>
      </c>
    </row>
    <row r="18" spans="1:20" x14ac:dyDescent="0.3">
      <c r="A18" s="2"/>
      <c r="B18" s="4"/>
      <c r="C18" s="4"/>
      <c r="D18" s="4"/>
      <c r="E18" s="4"/>
      <c r="F18" s="4"/>
      <c r="H18" s="2"/>
      <c r="I18" s="4"/>
      <c r="J18" s="4"/>
      <c r="K18" s="4"/>
      <c r="L18" s="4"/>
      <c r="M18" s="4"/>
      <c r="O18" s="2"/>
      <c r="Q18" s="4"/>
      <c r="R18" s="4"/>
      <c r="S18" s="4"/>
      <c r="T18" s="4"/>
    </row>
    <row r="19" spans="1:20" x14ac:dyDescent="0.3">
      <c r="A19" s="14" t="s">
        <v>21</v>
      </c>
      <c r="B19" s="15" t="s">
        <v>3</v>
      </c>
      <c r="C19" s="16" t="s">
        <v>4</v>
      </c>
      <c r="D19" s="15"/>
      <c r="E19" s="15"/>
      <c r="F19" s="15" t="s">
        <v>5</v>
      </c>
      <c r="G19" s="17"/>
      <c r="H19" s="14"/>
      <c r="I19" s="15" t="s">
        <v>6</v>
      </c>
      <c r="J19" s="15"/>
      <c r="K19" s="15"/>
      <c r="L19" s="15" t="s">
        <v>7</v>
      </c>
      <c r="M19" s="15"/>
      <c r="N19" s="18"/>
      <c r="O19" s="2"/>
      <c r="Q19" s="4"/>
      <c r="R19" s="4"/>
      <c r="S19" s="4"/>
      <c r="T19" s="4"/>
    </row>
    <row r="20" spans="1:20" x14ac:dyDescent="0.3">
      <c r="A20" s="2"/>
      <c r="B20" s="1"/>
      <c r="C20" s="1" t="s">
        <v>8</v>
      </c>
      <c r="D20" s="1" t="s">
        <v>9</v>
      </c>
      <c r="E20" s="1" t="s">
        <v>10</v>
      </c>
      <c r="F20" s="1" t="s">
        <v>8</v>
      </c>
      <c r="G20" s="1" t="s">
        <v>9</v>
      </c>
      <c r="H20" s="2" t="s">
        <v>10</v>
      </c>
      <c r="I20" s="1" t="s">
        <v>8</v>
      </c>
      <c r="J20" s="1" t="s">
        <v>9</v>
      </c>
      <c r="K20" s="1" t="s">
        <v>10</v>
      </c>
      <c r="L20" s="1" t="s">
        <v>8</v>
      </c>
      <c r="M20" s="1" t="s">
        <v>9</v>
      </c>
      <c r="N20" s="1" t="s">
        <v>10</v>
      </c>
      <c r="O20" s="2"/>
      <c r="P20" s="1"/>
      <c r="Q20" s="1"/>
      <c r="R20" s="1"/>
      <c r="S20" s="1"/>
      <c r="T20" s="1"/>
    </row>
    <row r="21" spans="1:20" x14ac:dyDescent="0.3">
      <c r="A21" s="2">
        <v>0</v>
      </c>
      <c r="B21" s="4">
        <v>100</v>
      </c>
      <c r="C21" s="4">
        <v>71.212853605771215</v>
      </c>
      <c r="D21" s="4">
        <v>63.340575543145015</v>
      </c>
      <c r="E21" s="4">
        <v>79.985737658982856</v>
      </c>
      <c r="F21" s="4">
        <v>70.914739777410347</v>
      </c>
      <c r="G21" s="5">
        <v>42.870465505526738</v>
      </c>
      <c r="H21" s="6">
        <v>48.204323875133731</v>
      </c>
      <c r="I21" s="4">
        <v>49.421197154572653</v>
      </c>
      <c r="J21" s="4">
        <v>42.165728498212665</v>
      </c>
      <c r="K21" s="4">
        <v>44.404799570473912</v>
      </c>
      <c r="L21" s="4">
        <v>29.132216434403801</v>
      </c>
      <c r="M21" s="4">
        <v>12.309553239444709</v>
      </c>
      <c r="N21" s="4">
        <v>22.722873745653967</v>
      </c>
      <c r="O21" s="2"/>
      <c r="Q21" s="4"/>
      <c r="R21" s="4"/>
      <c r="S21" s="4"/>
      <c r="T21" s="4"/>
    </row>
    <row r="22" spans="1:20" x14ac:dyDescent="0.3">
      <c r="A22" s="2">
        <v>0.05</v>
      </c>
      <c r="B22" s="4">
        <v>100</v>
      </c>
      <c r="C22" s="4">
        <v>77.934914328488347</v>
      </c>
      <c r="D22" s="4">
        <v>59.888014351291773</v>
      </c>
      <c r="E22" s="4">
        <v>71.567890473264868</v>
      </c>
      <c r="F22" s="4">
        <v>47.100951722889882</v>
      </c>
      <c r="G22" s="5">
        <v>50.726933529986908</v>
      </c>
      <c r="H22" s="6">
        <v>44.559715004550561</v>
      </c>
      <c r="I22" s="4">
        <v>39.976801665754671</v>
      </c>
      <c r="J22" s="4">
        <v>31.198387096774194</v>
      </c>
      <c r="K22" s="4">
        <v>35.260387113868859</v>
      </c>
      <c r="L22" s="4">
        <v>24.59136635943063</v>
      </c>
      <c r="M22" s="4">
        <v>10.692226194065205</v>
      </c>
      <c r="N22" s="4">
        <v>19.607658254823669</v>
      </c>
      <c r="O22" s="2"/>
      <c r="Q22" s="4"/>
      <c r="R22" s="4"/>
      <c r="S22" s="4"/>
      <c r="T22" s="4"/>
    </row>
    <row r="23" spans="1:20" x14ac:dyDescent="0.3">
      <c r="A23" s="2">
        <v>0.5</v>
      </c>
      <c r="B23" s="4">
        <v>100</v>
      </c>
      <c r="C23" s="4">
        <v>69.005336886870822</v>
      </c>
      <c r="D23" s="4">
        <v>71.676599605588052</v>
      </c>
      <c r="E23" s="4">
        <v>61.844003658185862</v>
      </c>
      <c r="F23" s="4">
        <v>64.479876448765722</v>
      </c>
      <c r="G23" s="5">
        <v>44.34632103143695</v>
      </c>
      <c r="H23" s="6">
        <v>40.363553290260192</v>
      </c>
      <c r="I23" s="4">
        <v>41.188001449718229</v>
      </c>
      <c r="J23" s="4">
        <v>29.963868670772502</v>
      </c>
      <c r="K23" s="4">
        <v>33.179246080618071</v>
      </c>
      <c r="L23" s="4">
        <v>22.58074006694287</v>
      </c>
      <c r="M23" s="4">
        <v>8.7668834431571838</v>
      </c>
      <c r="N23" s="4">
        <v>15.609278565271318</v>
      </c>
      <c r="O23" s="2"/>
      <c r="Q23" s="4"/>
      <c r="R23" s="4"/>
      <c r="S23" s="4"/>
      <c r="T23" s="4"/>
    </row>
    <row r="24" spans="1:20" x14ac:dyDescent="0.3">
      <c r="A24" s="2">
        <v>5</v>
      </c>
      <c r="B24" s="4">
        <v>100</v>
      </c>
      <c r="C24" s="4">
        <v>62.400499304921489</v>
      </c>
      <c r="D24" s="4">
        <v>65.647890393251913</v>
      </c>
      <c r="E24" s="4">
        <v>65.430057157305683</v>
      </c>
      <c r="F24" s="4">
        <v>53.46556276682378</v>
      </c>
      <c r="G24" s="5">
        <v>38.817658220506104</v>
      </c>
      <c r="H24" s="6">
        <v>52.09235958163012</v>
      </c>
      <c r="I24" s="4">
        <v>45.101530021248323</v>
      </c>
      <c r="J24" s="4">
        <v>29.81146259528834</v>
      </c>
      <c r="K24" s="4">
        <v>30.434487248880203</v>
      </c>
      <c r="L24" s="4">
        <v>20.690055217209007</v>
      </c>
      <c r="M24" s="4">
        <v>17.388011972953183</v>
      </c>
      <c r="N24" s="4">
        <v>15.547219542042217</v>
      </c>
      <c r="O24" s="2"/>
      <c r="Q24" s="4"/>
      <c r="R24" s="4"/>
      <c r="S24" s="4"/>
      <c r="T24" s="4"/>
    </row>
    <row r="25" spans="1:20" x14ac:dyDescent="0.3">
      <c r="A25" s="2">
        <v>50</v>
      </c>
      <c r="B25" s="4">
        <v>100</v>
      </c>
      <c r="C25" s="4">
        <v>73.162946145810196</v>
      </c>
      <c r="D25" s="4">
        <v>69.968778483005494</v>
      </c>
      <c r="E25" s="4">
        <v>71.595715752748632</v>
      </c>
      <c r="F25" s="4">
        <v>51.314919922019598</v>
      </c>
      <c r="G25" s="5">
        <v>41.517090631887712</v>
      </c>
      <c r="H25" s="6">
        <v>59.44677406118516</v>
      </c>
      <c r="I25" s="4">
        <v>43.168780602201586</v>
      </c>
      <c r="J25" s="4">
        <v>27.707074665862731</v>
      </c>
      <c r="K25" s="4">
        <v>39.759004315307706</v>
      </c>
      <c r="L25" s="4">
        <v>24.2329860642282</v>
      </c>
      <c r="M25" s="4">
        <v>21.360282527240624</v>
      </c>
      <c r="N25" s="4">
        <v>15.786647212482055</v>
      </c>
      <c r="O25" s="2"/>
      <c r="Q25" s="4"/>
      <c r="R25" s="4"/>
      <c r="S25" s="4"/>
      <c r="T25" s="4"/>
    </row>
    <row r="26" spans="1:20" x14ac:dyDescent="0.3">
      <c r="A26" s="2"/>
      <c r="B26" s="4"/>
      <c r="C26" s="4"/>
      <c r="D26" s="4"/>
      <c r="E26" s="4"/>
      <c r="F26" s="4"/>
      <c r="H26" s="2"/>
      <c r="I26" s="4"/>
      <c r="J26" s="4"/>
      <c r="K26" s="4"/>
      <c r="L26" s="4"/>
      <c r="M26" s="4"/>
      <c r="O26" s="2"/>
      <c r="Q26" s="4"/>
      <c r="R26" s="4"/>
      <c r="S26" s="4"/>
      <c r="T26" s="4"/>
    </row>
    <row r="28" spans="1:20" x14ac:dyDescent="0.3">
      <c r="A28" s="17" t="s">
        <v>23</v>
      </c>
      <c r="B28" s="18"/>
      <c r="H28" s="17" t="s">
        <v>11</v>
      </c>
      <c r="O28" s="17" t="s">
        <v>12</v>
      </c>
    </row>
    <row r="29" spans="1:20" x14ac:dyDescent="0.3">
      <c r="A29" s="2"/>
    </row>
    <row r="30" spans="1:20" x14ac:dyDescent="0.3">
      <c r="A30" s="2" t="s">
        <v>0</v>
      </c>
      <c r="B30" s="1">
        <v>0</v>
      </c>
      <c r="C30" s="1">
        <v>5</v>
      </c>
      <c r="D30" s="1">
        <v>10</v>
      </c>
      <c r="E30" s="1">
        <v>15</v>
      </c>
      <c r="F30" s="1">
        <v>30</v>
      </c>
      <c r="H30" s="2" t="s">
        <v>0</v>
      </c>
      <c r="I30" s="1">
        <v>0</v>
      </c>
      <c r="J30" s="1">
        <v>5</v>
      </c>
      <c r="K30" s="1">
        <v>10</v>
      </c>
      <c r="L30" s="1">
        <v>15</v>
      </c>
      <c r="M30" s="1">
        <v>30</v>
      </c>
      <c r="O30" s="2" t="s">
        <v>0</v>
      </c>
      <c r="P30" s="1">
        <v>0</v>
      </c>
      <c r="Q30" s="1">
        <v>5</v>
      </c>
      <c r="R30" s="1">
        <v>10</v>
      </c>
      <c r="S30" s="1">
        <v>15</v>
      </c>
      <c r="T30" s="1">
        <v>30</v>
      </c>
    </row>
    <row r="31" spans="1:20" x14ac:dyDescent="0.3">
      <c r="A31" s="2">
        <v>0</v>
      </c>
      <c r="B31">
        <v>100</v>
      </c>
      <c r="C31" s="4">
        <f>AVERAGE(C21:E21)</f>
        <v>71.513055602633031</v>
      </c>
      <c r="D31" s="4">
        <f>AVERAGE(F21:H21)</f>
        <v>53.996509719356936</v>
      </c>
      <c r="E31" s="4">
        <f>AVERAGE(I21:K21)</f>
        <v>45.330575074419734</v>
      </c>
      <c r="F31" s="4">
        <f>AVERAGE(L21:N21)</f>
        <v>21.388214473167494</v>
      </c>
      <c r="H31" s="2">
        <v>0</v>
      </c>
      <c r="I31">
        <v>0</v>
      </c>
      <c r="J31" s="4">
        <f>STDEV(C21:E21)</f>
        <v>8.3266407629259884</v>
      </c>
      <c r="K31" s="4">
        <f>STDEV(F21:H21)</f>
        <v>14.892360205812672</v>
      </c>
      <c r="L31" s="4">
        <f>STDEV(I21:K21)</f>
        <v>3.7152727448513345</v>
      </c>
      <c r="M31" s="4">
        <f>STDEV(L21:N21)</f>
        <v>8.4903760678183939</v>
      </c>
      <c r="O31" s="2">
        <v>0</v>
      </c>
      <c r="P31">
        <v>0</v>
      </c>
      <c r="Q31" s="4">
        <f>J31/SQRT(3)</f>
        <v>4.8073882859206307</v>
      </c>
      <c r="R31" s="4">
        <f t="shared" ref="R31:T35" si="18">K31/SQRT(3)</f>
        <v>8.5981081736948166</v>
      </c>
      <c r="S31" s="4">
        <f t="shared" si="18"/>
        <v>2.1450137193527978</v>
      </c>
      <c r="T31" s="4">
        <f t="shared" si="18"/>
        <v>4.9019209082761064</v>
      </c>
    </row>
    <row r="32" spans="1:20" x14ac:dyDescent="0.3">
      <c r="A32" s="2">
        <v>0.05</v>
      </c>
      <c r="B32">
        <v>100</v>
      </c>
      <c r="C32" s="4">
        <f t="shared" ref="C32:C35" si="19">AVERAGE(C22:E22)</f>
        <v>69.796939717681667</v>
      </c>
      <c r="D32" s="4">
        <f t="shared" ref="D32:D35" si="20">AVERAGE(F22:H22)</f>
        <v>47.462533419142453</v>
      </c>
      <c r="E32" s="4">
        <f t="shared" ref="E32:E35" si="21">AVERAGE(I22:K22)</f>
        <v>35.478525292132574</v>
      </c>
      <c r="F32" s="4">
        <f t="shared" ref="F32:F35" si="22">AVERAGE(L22:N22)</f>
        <v>18.297083602773167</v>
      </c>
      <c r="H32" s="2">
        <v>0.05</v>
      </c>
      <c r="I32">
        <v>0</v>
      </c>
      <c r="J32" s="4">
        <f>STDEV(C22:E22)</f>
        <v>9.1528601885289707</v>
      </c>
      <c r="K32" s="4">
        <f>STDEV(F22:H22)</f>
        <v>3.0994680313595722</v>
      </c>
      <c r="L32" s="4">
        <f>STDEV(I22:K22)</f>
        <v>4.3932708526602928</v>
      </c>
      <c r="M32" s="4">
        <f>STDEV(L22:N22)</f>
        <v>7.0416424769414814</v>
      </c>
      <c r="O32" s="2">
        <v>0.05</v>
      </c>
      <c r="P32">
        <v>0</v>
      </c>
      <c r="Q32" s="4">
        <f t="shared" ref="Q32:Q35" si="23">J32/SQRT(3)</f>
        <v>5.2844062937022107</v>
      </c>
      <c r="R32" s="4">
        <f t="shared" si="18"/>
        <v>1.7894787022500884</v>
      </c>
      <c r="S32" s="4">
        <f t="shared" si="18"/>
        <v>2.5364561094063571</v>
      </c>
      <c r="T32" s="4">
        <f t="shared" si="18"/>
        <v>4.0654941795992681</v>
      </c>
    </row>
    <row r="33" spans="1:20" x14ac:dyDescent="0.3">
      <c r="A33" s="2">
        <v>0.5</v>
      </c>
      <c r="B33">
        <v>100</v>
      </c>
      <c r="C33" s="4">
        <f t="shared" si="19"/>
        <v>67.508646716881586</v>
      </c>
      <c r="D33" s="4">
        <f t="shared" si="20"/>
        <v>49.729916923487622</v>
      </c>
      <c r="E33" s="4">
        <f t="shared" si="21"/>
        <v>34.777038733702931</v>
      </c>
      <c r="F33" s="4">
        <f t="shared" si="22"/>
        <v>15.652300691790458</v>
      </c>
      <c r="H33" s="2">
        <v>0.5</v>
      </c>
      <c r="I33">
        <v>0</v>
      </c>
      <c r="J33" s="4">
        <f>STDEV(C23:E23)</f>
        <v>5.0842941363501302</v>
      </c>
      <c r="K33" s="4">
        <f>STDEV(F23:H23)</f>
        <v>12.928131698665764</v>
      </c>
      <c r="L33" s="4">
        <f>STDEV(I23:K23)</f>
        <v>5.7801379898355476</v>
      </c>
      <c r="M33" s="4">
        <f>STDEV(L23:N23)</f>
        <v>6.9070288028322668</v>
      </c>
      <c r="O33" s="2">
        <v>0.5</v>
      </c>
      <c r="P33">
        <v>0</v>
      </c>
      <c r="Q33" s="4">
        <f t="shared" si="23"/>
        <v>2.9354185882609838</v>
      </c>
      <c r="R33" s="4">
        <f t="shared" si="18"/>
        <v>7.4640603163436134</v>
      </c>
      <c r="S33" s="4">
        <f t="shared" si="18"/>
        <v>3.3371642243847361</v>
      </c>
      <c r="T33" s="4">
        <f t="shared" si="18"/>
        <v>3.9877749386157082</v>
      </c>
    </row>
    <row r="34" spans="1:20" x14ac:dyDescent="0.3">
      <c r="A34" s="2">
        <v>5</v>
      </c>
      <c r="B34">
        <v>100</v>
      </c>
      <c r="C34" s="4">
        <f t="shared" si="19"/>
        <v>64.492815618493026</v>
      </c>
      <c r="D34" s="4">
        <f t="shared" si="20"/>
        <v>48.12519352298667</v>
      </c>
      <c r="E34" s="4">
        <f t="shared" si="21"/>
        <v>35.115826621805617</v>
      </c>
      <c r="F34" s="4">
        <f t="shared" si="22"/>
        <v>17.875095577401467</v>
      </c>
      <c r="H34" s="2">
        <v>5</v>
      </c>
      <c r="I34">
        <v>0</v>
      </c>
      <c r="J34" s="4">
        <f>STDEV(C24:E24)</f>
        <v>1.8152695383052344</v>
      </c>
      <c r="K34" s="4">
        <f>STDEV(F24:H24)</f>
        <v>8.0897516526867523</v>
      </c>
      <c r="L34" s="4">
        <f>STDEV(I24:K24)</f>
        <v>8.6534816239463552</v>
      </c>
      <c r="M34" s="4">
        <f>STDEV(L24:N24)</f>
        <v>2.6057873136029324</v>
      </c>
      <c r="O34" s="2">
        <v>5</v>
      </c>
      <c r="P34">
        <v>0</v>
      </c>
      <c r="Q34" s="4">
        <f t="shared" si="23"/>
        <v>1.0480463565922549</v>
      </c>
      <c r="R34" s="4">
        <f t="shared" si="18"/>
        <v>4.670620294355917</v>
      </c>
      <c r="S34" s="4">
        <f t="shared" si="18"/>
        <v>4.9960899450129084</v>
      </c>
      <c r="T34" s="4">
        <f t="shared" si="18"/>
        <v>1.5044520069595648</v>
      </c>
    </row>
    <row r="35" spans="1:20" x14ac:dyDescent="0.3">
      <c r="A35" s="2">
        <v>50</v>
      </c>
      <c r="B35">
        <v>100</v>
      </c>
      <c r="C35" s="4">
        <f t="shared" si="19"/>
        <v>71.575813460521431</v>
      </c>
      <c r="D35" s="4">
        <f t="shared" si="20"/>
        <v>50.759594871697487</v>
      </c>
      <c r="E35" s="4">
        <f t="shared" si="21"/>
        <v>36.878286527790671</v>
      </c>
      <c r="F35" s="4">
        <f t="shared" si="22"/>
        <v>20.459971934650294</v>
      </c>
      <c r="H35" s="2">
        <v>50</v>
      </c>
      <c r="I35">
        <v>0</v>
      </c>
      <c r="J35" s="4">
        <f>STDEV(C25:E25)</f>
        <v>1.5971768344343515</v>
      </c>
      <c r="K35" s="4">
        <f>STDEV(F25:H25)</f>
        <v>8.9777322527653389</v>
      </c>
      <c r="L35" s="4">
        <f>STDEV(I25:K25)</f>
        <v>8.1234222372065723</v>
      </c>
      <c r="M35" s="4">
        <f>STDEV(L25:N25)</f>
        <v>4.2945406473774197</v>
      </c>
      <c r="O35" s="2">
        <v>50</v>
      </c>
      <c r="P35">
        <v>0</v>
      </c>
      <c r="Q35" s="4">
        <f t="shared" si="23"/>
        <v>0.9221304753041073</v>
      </c>
      <c r="R35" s="4">
        <f t="shared" si="18"/>
        <v>5.1832961328464542</v>
      </c>
      <c r="S35" s="4">
        <f t="shared" si="18"/>
        <v>4.6900600153922065</v>
      </c>
      <c r="T35" s="4">
        <f t="shared" si="18"/>
        <v>2.479454198809143</v>
      </c>
    </row>
    <row r="38" spans="1:20" x14ac:dyDescent="0.3">
      <c r="J38" s="1" t="s">
        <v>13</v>
      </c>
      <c r="K38" s="1" t="s">
        <v>8</v>
      </c>
      <c r="L38" s="1" t="s">
        <v>9</v>
      </c>
      <c r="M38" s="1" t="s">
        <v>10</v>
      </c>
      <c r="N38" s="2" t="s">
        <v>22</v>
      </c>
      <c r="O38" s="2" t="s">
        <v>14</v>
      </c>
      <c r="P38" s="9"/>
    </row>
    <row r="39" spans="1:20" x14ac:dyDescent="0.3">
      <c r="J39" s="2">
        <v>0</v>
      </c>
      <c r="K39" s="7">
        <v>1650379</v>
      </c>
      <c r="L39" s="7">
        <v>1165846</v>
      </c>
      <c r="M39" s="7">
        <v>1301458</v>
      </c>
      <c r="N39" s="2">
        <f>AVERAGE(K39:M39)</f>
        <v>1372561</v>
      </c>
      <c r="O39" s="8">
        <f>STDEV(K39:M39)</f>
        <v>249969.56710567788</v>
      </c>
      <c r="P39" s="10"/>
    </row>
    <row r="40" spans="1:20" x14ac:dyDescent="0.3">
      <c r="J40" s="2" t="s">
        <v>15</v>
      </c>
      <c r="K40" s="7">
        <v>1345236</v>
      </c>
      <c r="L40" s="7">
        <v>1033148</v>
      </c>
      <c r="M40" s="7">
        <v>1116624</v>
      </c>
      <c r="N40" s="2">
        <f t="shared" ref="N40:N43" si="24">AVERAGE(K40:M40)</f>
        <v>1165002.6666666667</v>
      </c>
      <c r="O40" s="8">
        <f t="shared" ref="O40:O43" si="25">STDEV(K40:M40)</f>
        <v>161570.73211857787</v>
      </c>
      <c r="P40" s="11"/>
    </row>
    <row r="41" spans="1:20" x14ac:dyDescent="0.3">
      <c r="J41" s="2" t="s">
        <v>16</v>
      </c>
      <c r="K41" s="7">
        <v>1419558</v>
      </c>
      <c r="L41" s="7">
        <v>992898</v>
      </c>
      <c r="M41" s="7">
        <v>997083</v>
      </c>
      <c r="N41" s="2">
        <f t="shared" si="24"/>
        <v>1136513</v>
      </c>
      <c r="O41" s="8">
        <f t="shared" si="25"/>
        <v>245133.09155436358</v>
      </c>
      <c r="P41" s="11"/>
    </row>
    <row r="42" spans="1:20" x14ac:dyDescent="0.3">
      <c r="J42" s="2">
        <v>5</v>
      </c>
      <c r="K42" s="7">
        <v>1367650</v>
      </c>
      <c r="L42" s="7">
        <v>1029302</v>
      </c>
      <c r="M42" s="7">
        <v>1056505</v>
      </c>
      <c r="N42" s="2">
        <f t="shared" si="24"/>
        <v>1151152.3333333333</v>
      </c>
      <c r="O42" s="8">
        <f t="shared" si="25"/>
        <v>187985.18706625066</v>
      </c>
      <c r="P42" s="11"/>
    </row>
    <row r="43" spans="1:20" x14ac:dyDescent="0.3">
      <c r="J43" s="2">
        <v>50</v>
      </c>
      <c r="K43" s="7">
        <v>1397481</v>
      </c>
      <c r="L43" s="7">
        <v>1070815</v>
      </c>
      <c r="M43" s="7">
        <v>1236132</v>
      </c>
      <c r="N43" s="2">
        <f t="shared" si="24"/>
        <v>1234809.3333333333</v>
      </c>
      <c r="O43" s="8">
        <f t="shared" si="25"/>
        <v>163337.01654656697</v>
      </c>
      <c r="P43" s="11"/>
    </row>
    <row r="46" spans="1:20" x14ac:dyDescent="0.3">
      <c r="K46" s="2"/>
      <c r="L46" s="2"/>
      <c r="M46" s="2"/>
      <c r="N46" s="2"/>
      <c r="O46" s="2"/>
    </row>
    <row r="47" spans="1:20" x14ac:dyDescent="0.3">
      <c r="J47" s="2"/>
      <c r="O47" s="2"/>
      <c r="P47" s="2"/>
      <c r="Q47" s="2"/>
      <c r="R47" s="2"/>
      <c r="S47" s="2"/>
    </row>
    <row r="48" spans="1:20" x14ac:dyDescent="0.3">
      <c r="O48" s="2"/>
      <c r="P48" s="2"/>
      <c r="Q48" s="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Props1.xml><?xml version="1.0" encoding="utf-8"?>
<ds:datastoreItem xmlns:ds="http://schemas.openxmlformats.org/officeDocument/2006/customXml" ds:itemID="{10F58518-F8CB-40B6-926E-42623FAB0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96A933-E7F0-4E85-99DD-3E773C3BD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59A729-930E-4389-B3CA-27099D0AAA2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346664c1-f046-4b05-9eb2-f4d5e2576ba6"/>
    <ds:schemaRef ds:uri="http://purl.org/dc/elements/1.1/"/>
    <ds:schemaRef ds:uri="http://schemas.openxmlformats.org/package/2006/metadata/core-properties"/>
    <ds:schemaRef ds:uri="d802e315-ce5c-4061-a08c-c54b692e31e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PE 50 nm</vt:lpstr>
      <vt:lpstr>PE 100 nm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ludvi</dc:creator>
  <cp:keywords/>
  <dc:description/>
  <cp:lastModifiedBy>Karolina Michaś</cp:lastModifiedBy>
  <cp:revision/>
  <dcterms:created xsi:type="dcterms:W3CDTF">2015-06-05T18:19:34Z</dcterms:created>
  <dcterms:modified xsi:type="dcterms:W3CDTF">2026-09-29T12:08:43Z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