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168E77D1-2752-459A-AECE-B4D6A31B32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VmaxC (summarized)" sheetId="21" r:id="rId1"/>
    <sheet name="Amax (summarized)" sheetId="22" r:id="rId2"/>
    <sheet name="VmaxF (summarized)" sheetId="19" r:id="rId3"/>
    <sheet name="Raw data PE 50nm" sheetId="24" r:id="rId4"/>
    <sheet name="Raw data PE 100 nm" sheetId="25" r:id="rId5"/>
    <sheet name="VmaxCPE50" sheetId="6" r:id="rId6"/>
    <sheet name="VmaxCPE100" sheetId="7" r:id="rId7"/>
    <sheet name="AmaxPE50" sheetId="10" r:id="rId8"/>
    <sheet name="AmaxPE130" sheetId="11" r:id="rId9"/>
    <sheet name="VmaxFPE50" sheetId="2" r:id="rId10"/>
    <sheet name="VmaxFPE100" sheetId="3" r:id="rId11"/>
  </sheets>
  <externalReferences>
    <externalReference r:id="rId12"/>
    <externalReference r:id="rId1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6" l="1"/>
  <c r="H47" i="6"/>
  <c r="H46" i="6"/>
  <c r="H45" i="6"/>
  <c r="D39" i="11"/>
  <c r="H45" i="11"/>
  <c r="B19" i="11"/>
  <c r="U34" i="7"/>
  <c r="H48" i="6"/>
  <c r="I330" i="24"/>
  <c r="I329" i="24"/>
  <c r="I328" i="24"/>
  <c r="I327" i="24"/>
  <c r="I326" i="24"/>
  <c r="I325" i="24"/>
  <c r="I324" i="24"/>
  <c r="I323" i="24"/>
  <c r="I322" i="24"/>
  <c r="I321" i="24"/>
  <c r="I306" i="24"/>
  <c r="I305" i="24"/>
  <c r="I304" i="24"/>
  <c r="I303" i="24"/>
  <c r="I302" i="24"/>
  <c r="I301" i="24"/>
  <c r="I300" i="24"/>
  <c r="I299" i="24"/>
  <c r="I298" i="24"/>
  <c r="I297" i="24"/>
  <c r="I282" i="24"/>
  <c r="I281" i="24"/>
  <c r="I280" i="24"/>
  <c r="I279" i="24"/>
  <c r="I278" i="24"/>
  <c r="I277" i="24"/>
  <c r="I276" i="24"/>
  <c r="I275" i="24"/>
  <c r="I274" i="24"/>
  <c r="I273" i="24"/>
  <c r="I259" i="24"/>
  <c r="I258" i="24"/>
  <c r="I257" i="24"/>
  <c r="I256" i="24"/>
  <c r="I255" i="24"/>
  <c r="I254" i="24"/>
  <c r="I253" i="24"/>
  <c r="I252" i="24"/>
  <c r="I251" i="24"/>
  <c r="I250" i="24"/>
  <c r="I235" i="24"/>
  <c r="I234" i="24"/>
  <c r="I233" i="24"/>
  <c r="I232" i="24"/>
  <c r="I231" i="24"/>
  <c r="I230" i="24"/>
  <c r="I229" i="24"/>
  <c r="I228" i="24"/>
  <c r="I227" i="24"/>
  <c r="I226" i="24"/>
  <c r="I211" i="24"/>
  <c r="I210" i="24"/>
  <c r="I209" i="24"/>
  <c r="I208" i="24"/>
  <c r="I207" i="24"/>
  <c r="I206" i="24"/>
  <c r="I205" i="24"/>
  <c r="I204" i="24"/>
  <c r="I203" i="24"/>
  <c r="I202" i="24"/>
  <c r="I187" i="24"/>
  <c r="I186" i="24"/>
  <c r="I185" i="24"/>
  <c r="I184" i="24"/>
  <c r="I183" i="24"/>
  <c r="I182" i="24"/>
  <c r="I181" i="24"/>
  <c r="I180" i="24"/>
  <c r="I179" i="24"/>
  <c r="I178" i="24"/>
  <c r="I163" i="24"/>
  <c r="I162" i="24"/>
  <c r="I161" i="24"/>
  <c r="I160" i="24"/>
  <c r="I159" i="24"/>
  <c r="I158" i="24"/>
  <c r="I157" i="24"/>
  <c r="I156" i="24"/>
  <c r="I155" i="24"/>
  <c r="I154" i="24"/>
  <c r="I139" i="24"/>
  <c r="I138" i="24"/>
  <c r="I137" i="24"/>
  <c r="I136" i="24"/>
  <c r="I135" i="24"/>
  <c r="I134" i="24"/>
  <c r="I133" i="24"/>
  <c r="I132" i="24"/>
  <c r="I131" i="24"/>
  <c r="I130" i="24"/>
  <c r="I116" i="24"/>
  <c r="I115" i="24"/>
  <c r="I114" i="24"/>
  <c r="I113" i="24"/>
  <c r="I112" i="24"/>
  <c r="I111" i="24"/>
  <c r="I110" i="24"/>
  <c r="I109" i="24"/>
  <c r="I108" i="24"/>
  <c r="I107" i="24"/>
  <c r="I93" i="24"/>
  <c r="I92" i="24"/>
  <c r="I91" i="24"/>
  <c r="I90" i="24"/>
  <c r="I89" i="24"/>
  <c r="I88" i="24"/>
  <c r="I87" i="24"/>
  <c r="I86" i="24"/>
  <c r="I85" i="24"/>
  <c r="I84" i="24"/>
  <c r="I70" i="24"/>
  <c r="I69" i="24"/>
  <c r="I68" i="24"/>
  <c r="I67" i="24"/>
  <c r="I66" i="24"/>
  <c r="I65" i="24"/>
  <c r="I64" i="24"/>
  <c r="I63" i="24"/>
  <c r="I62" i="24"/>
  <c r="I61" i="24"/>
  <c r="I46" i="24"/>
  <c r="I45" i="24"/>
  <c r="I44" i="24"/>
  <c r="I43" i="24"/>
  <c r="I42" i="24"/>
  <c r="I41" i="24"/>
  <c r="I40" i="24"/>
  <c r="I39" i="24"/>
  <c r="I38" i="24"/>
  <c r="I37" i="24"/>
  <c r="I22" i="24"/>
  <c r="I21" i="24"/>
  <c r="I20" i="24"/>
  <c r="I19" i="24"/>
  <c r="I18" i="24"/>
  <c r="I17" i="24"/>
  <c r="I16" i="24"/>
  <c r="I15" i="24"/>
  <c r="I14" i="24"/>
  <c r="I13" i="24"/>
  <c r="I346" i="24"/>
  <c r="I347" i="24"/>
  <c r="I348" i="24"/>
  <c r="I349" i="24"/>
  <c r="I350" i="24"/>
  <c r="I351" i="24"/>
  <c r="I352" i="24"/>
  <c r="I353" i="24"/>
  <c r="I354" i="24"/>
  <c r="I345" i="24"/>
  <c r="J15" i="22" l="1"/>
  <c r="H16" i="22"/>
  <c r="H15" i="22"/>
  <c r="K15" i="22"/>
  <c r="I16" i="22"/>
  <c r="I15" i="22"/>
  <c r="G15" i="22"/>
  <c r="F15" i="22"/>
  <c r="D16" i="22"/>
  <c r="D15" i="22"/>
  <c r="E16" i="22"/>
  <c r="K16" i="22"/>
  <c r="J16" i="22"/>
  <c r="G16" i="22"/>
  <c r="F16" i="22"/>
  <c r="C16" i="22"/>
  <c r="E15" i="22"/>
  <c r="C15" i="22"/>
  <c r="H16" i="21"/>
  <c r="F16" i="21"/>
  <c r="K16" i="21"/>
  <c r="J16" i="21"/>
  <c r="I16" i="21"/>
  <c r="G16" i="21"/>
  <c r="E16" i="21"/>
  <c r="D16" i="21"/>
  <c r="C16" i="21"/>
  <c r="K16" i="19"/>
  <c r="J16" i="19"/>
  <c r="H16" i="19"/>
  <c r="I16" i="19"/>
  <c r="G16" i="19"/>
  <c r="F16" i="19"/>
  <c r="E16" i="19"/>
  <c r="D16" i="19"/>
  <c r="C16" i="19"/>
  <c r="J15" i="21"/>
  <c r="H15" i="21"/>
  <c r="K15" i="21"/>
  <c r="I15" i="21"/>
  <c r="G15" i="21"/>
  <c r="F15" i="21"/>
  <c r="E15" i="21"/>
  <c r="D15" i="21"/>
  <c r="C15" i="21"/>
  <c r="C15" i="19"/>
  <c r="K15" i="19"/>
  <c r="J15" i="19"/>
  <c r="I15" i="19"/>
  <c r="H15" i="19"/>
  <c r="G15" i="19"/>
  <c r="F15" i="19"/>
  <c r="E15" i="19"/>
  <c r="D15" i="19"/>
  <c r="R33" i="2" l="1"/>
  <c r="S33" i="2"/>
  <c r="V33" i="11" l="1"/>
  <c r="U33" i="11"/>
  <c r="H27" i="11"/>
  <c r="G27" i="11"/>
  <c r="G41" i="11" s="1"/>
  <c r="F27" i="11"/>
  <c r="E27" i="11"/>
  <c r="D27" i="11"/>
  <c r="C27" i="11"/>
  <c r="B27" i="11"/>
  <c r="H25" i="11"/>
  <c r="G25" i="11"/>
  <c r="F25" i="11"/>
  <c r="E25" i="11"/>
  <c r="D25" i="11"/>
  <c r="C25" i="11"/>
  <c r="B25" i="11"/>
  <c r="H23" i="11"/>
  <c r="G23" i="11"/>
  <c r="F23" i="11"/>
  <c r="E23" i="11"/>
  <c r="D23" i="11"/>
  <c r="C23" i="11"/>
  <c r="B23" i="11"/>
  <c r="H21" i="11"/>
  <c r="G21" i="11"/>
  <c r="G35" i="11" s="1"/>
  <c r="F21" i="11"/>
  <c r="E21" i="11"/>
  <c r="D21" i="11"/>
  <c r="C21" i="11"/>
  <c r="C35" i="11" s="1"/>
  <c r="B21" i="11"/>
  <c r="H19" i="11"/>
  <c r="G19" i="11"/>
  <c r="F19" i="11"/>
  <c r="E19" i="11"/>
  <c r="D19" i="11"/>
  <c r="C19" i="11"/>
  <c r="V33" i="7"/>
  <c r="U33" i="7"/>
  <c r="H27" i="7"/>
  <c r="G27" i="7"/>
  <c r="G41" i="7" s="1"/>
  <c r="F27" i="7"/>
  <c r="E27" i="7"/>
  <c r="D27" i="7"/>
  <c r="C27" i="7"/>
  <c r="B27" i="7"/>
  <c r="H25" i="7"/>
  <c r="G25" i="7"/>
  <c r="G39" i="7" s="1"/>
  <c r="F25" i="7"/>
  <c r="F39" i="7" s="1"/>
  <c r="E25" i="7"/>
  <c r="D25" i="7"/>
  <c r="C25" i="7"/>
  <c r="B25" i="7"/>
  <c r="H23" i="7"/>
  <c r="G23" i="7"/>
  <c r="F23" i="7"/>
  <c r="E23" i="7"/>
  <c r="D23" i="7"/>
  <c r="C23" i="7"/>
  <c r="B23" i="7"/>
  <c r="H21" i="7"/>
  <c r="G21" i="7"/>
  <c r="F21" i="7"/>
  <c r="E21" i="7"/>
  <c r="E35" i="7" s="1"/>
  <c r="D21" i="7"/>
  <c r="C21" i="7"/>
  <c r="B21" i="7"/>
  <c r="H19" i="7"/>
  <c r="G19" i="7"/>
  <c r="F19" i="7"/>
  <c r="E19" i="7"/>
  <c r="D19" i="7"/>
  <c r="C19" i="7"/>
  <c r="B19" i="7"/>
  <c r="S33" i="3"/>
  <c r="R33" i="3"/>
  <c r="H27" i="3"/>
  <c r="G27" i="3"/>
  <c r="F27" i="3"/>
  <c r="E27" i="3"/>
  <c r="E41" i="3" s="1"/>
  <c r="D27" i="3"/>
  <c r="C27" i="3"/>
  <c r="B27" i="3"/>
  <c r="H25" i="3"/>
  <c r="G25" i="3"/>
  <c r="G39" i="3" s="1"/>
  <c r="F25" i="3"/>
  <c r="E25" i="3"/>
  <c r="E39" i="3" s="1"/>
  <c r="D25" i="3"/>
  <c r="D39" i="3" s="1"/>
  <c r="C25" i="3"/>
  <c r="C39" i="3" s="1"/>
  <c r="B25" i="3"/>
  <c r="H23" i="3"/>
  <c r="G23" i="3"/>
  <c r="F23" i="3"/>
  <c r="F37" i="3" s="1"/>
  <c r="E23" i="3"/>
  <c r="D23" i="3"/>
  <c r="C23" i="3"/>
  <c r="B23" i="3"/>
  <c r="B37" i="3" s="1"/>
  <c r="H21" i="3"/>
  <c r="G21" i="3"/>
  <c r="G35" i="3" s="1"/>
  <c r="F21" i="3"/>
  <c r="E21" i="3"/>
  <c r="E35" i="3" s="1"/>
  <c r="D21" i="3"/>
  <c r="C21" i="3"/>
  <c r="C35" i="3" s="1"/>
  <c r="B21" i="3"/>
  <c r="H19" i="3"/>
  <c r="H39" i="3" s="1"/>
  <c r="G19" i="3"/>
  <c r="F19" i="3"/>
  <c r="E19" i="3"/>
  <c r="D19" i="3"/>
  <c r="C19" i="3"/>
  <c r="B19" i="3"/>
  <c r="G35" i="7" l="1"/>
  <c r="H37" i="7"/>
  <c r="B39" i="7"/>
  <c r="C41" i="7"/>
  <c r="H41" i="7"/>
  <c r="C39" i="7"/>
  <c r="D41" i="7"/>
  <c r="C35" i="7"/>
  <c r="D37" i="7"/>
  <c r="E39" i="7"/>
  <c r="D41" i="3"/>
  <c r="R37" i="3" s="1"/>
  <c r="B41" i="7"/>
  <c r="B35" i="3"/>
  <c r="F35" i="3"/>
  <c r="C37" i="3"/>
  <c r="G37" i="3"/>
  <c r="D35" i="7"/>
  <c r="H35" i="7"/>
  <c r="E37" i="7"/>
  <c r="F39" i="11"/>
  <c r="C41" i="11"/>
  <c r="F41" i="3"/>
  <c r="B37" i="7"/>
  <c r="D37" i="3"/>
  <c r="R35" i="3" s="1"/>
  <c r="H37" i="3"/>
  <c r="B41" i="3"/>
  <c r="F37" i="7"/>
  <c r="D35" i="3"/>
  <c r="H35" i="3"/>
  <c r="E37" i="3"/>
  <c r="B39" i="3"/>
  <c r="S36" i="3" s="1"/>
  <c r="F39" i="3"/>
  <c r="C41" i="3"/>
  <c r="G41" i="3"/>
  <c r="B35" i="7"/>
  <c r="F35" i="7"/>
  <c r="C37" i="7"/>
  <c r="G37" i="7"/>
  <c r="H46" i="7" s="1"/>
  <c r="U35" i="7" s="1"/>
  <c r="D39" i="7"/>
  <c r="H39" i="7"/>
  <c r="E41" i="7"/>
  <c r="B35" i="11"/>
  <c r="F35" i="11"/>
  <c r="C37" i="11"/>
  <c r="G37" i="11"/>
  <c r="H41" i="3"/>
  <c r="F41" i="7"/>
  <c r="V37" i="7" s="1"/>
  <c r="B39" i="11"/>
  <c r="E35" i="11"/>
  <c r="B37" i="11"/>
  <c r="F37" i="11"/>
  <c r="C39" i="11"/>
  <c r="G39" i="11"/>
  <c r="H39" i="11"/>
  <c r="D37" i="11"/>
  <c r="H37" i="11"/>
  <c r="E39" i="11"/>
  <c r="B41" i="11"/>
  <c r="F41" i="11"/>
  <c r="D35" i="11"/>
  <c r="H35" i="11"/>
  <c r="E37" i="11"/>
  <c r="D41" i="11"/>
  <c r="H41" i="11"/>
  <c r="E41" i="11"/>
  <c r="E47" i="3"/>
  <c r="S37" i="3"/>
  <c r="E46" i="3"/>
  <c r="R36" i="3"/>
  <c r="V36" i="7" l="1"/>
  <c r="H45" i="7"/>
  <c r="U37" i="7"/>
  <c r="V35" i="11"/>
  <c r="H47" i="7"/>
  <c r="U36" i="7" s="1"/>
  <c r="S35" i="3"/>
  <c r="H46" i="11"/>
  <c r="U36" i="11" s="1"/>
  <c r="U34" i="11"/>
  <c r="V34" i="11"/>
  <c r="H47" i="11"/>
  <c r="V37" i="11" s="1"/>
  <c r="V35" i="7"/>
  <c r="R34" i="3"/>
  <c r="S34" i="3"/>
  <c r="V36" i="11" l="1"/>
  <c r="V34" i="7"/>
  <c r="U35" i="11"/>
  <c r="U37" i="11"/>
  <c r="N41" i="10"/>
  <c r="V33" i="10"/>
  <c r="U33" i="10"/>
  <c r="O27" i="10"/>
  <c r="N27" i="10"/>
  <c r="M27" i="10"/>
  <c r="M41" i="10" s="1"/>
  <c r="L27" i="10"/>
  <c r="K27" i="10"/>
  <c r="O25" i="10"/>
  <c r="N25" i="10"/>
  <c r="N39" i="10" s="1"/>
  <c r="M25" i="10"/>
  <c r="L25" i="10"/>
  <c r="K25" i="10"/>
  <c r="O23" i="10"/>
  <c r="N23" i="10"/>
  <c r="N37" i="10" s="1"/>
  <c r="M23" i="10"/>
  <c r="M37" i="10" s="1"/>
  <c r="L23" i="10"/>
  <c r="K23" i="10"/>
  <c r="O21" i="10"/>
  <c r="N21" i="10"/>
  <c r="M21" i="10"/>
  <c r="M35" i="10" s="1"/>
  <c r="L21" i="10"/>
  <c r="L35" i="10" s="1"/>
  <c r="K21" i="10"/>
  <c r="O19" i="10"/>
  <c r="O39" i="10" s="1"/>
  <c r="N19" i="10"/>
  <c r="M19" i="10"/>
  <c r="L19" i="10"/>
  <c r="L39" i="10" s="1"/>
  <c r="K19" i="10"/>
  <c r="K39" i="10" s="1"/>
  <c r="AB14" i="10"/>
  <c r="AA14" i="10"/>
  <c r="Z14" i="10"/>
  <c r="Y14" i="10"/>
  <c r="X14" i="10"/>
  <c r="W14" i="10"/>
  <c r="V14" i="10"/>
  <c r="U14" i="10"/>
  <c r="T14" i="10"/>
  <c r="AB13" i="10"/>
  <c r="AA13" i="10"/>
  <c r="I27" i="10" s="1"/>
  <c r="Z13" i="10"/>
  <c r="Y13" i="10"/>
  <c r="G27" i="10" s="1"/>
  <c r="X13" i="10"/>
  <c r="W13" i="10"/>
  <c r="E27" i="10" s="1"/>
  <c r="V13" i="10"/>
  <c r="U13" i="10"/>
  <c r="C27" i="10" s="1"/>
  <c r="T13" i="10"/>
  <c r="AB12" i="10"/>
  <c r="AA12" i="10"/>
  <c r="Z12" i="10"/>
  <c r="Y12" i="10"/>
  <c r="X12" i="10"/>
  <c r="W12" i="10"/>
  <c r="V12" i="10"/>
  <c r="U12" i="10"/>
  <c r="T12" i="10"/>
  <c r="AB11" i="10"/>
  <c r="AA11" i="10"/>
  <c r="I25" i="10" s="1"/>
  <c r="Z11" i="10"/>
  <c r="Y11" i="10"/>
  <c r="G25" i="10" s="1"/>
  <c r="X11" i="10"/>
  <c r="W11" i="10"/>
  <c r="E25" i="10" s="1"/>
  <c r="V11" i="10"/>
  <c r="U11" i="10"/>
  <c r="C25" i="10" s="1"/>
  <c r="T11" i="10"/>
  <c r="AB10" i="10"/>
  <c r="AA10" i="10"/>
  <c r="Z10" i="10"/>
  <c r="Y10" i="10"/>
  <c r="X10" i="10"/>
  <c r="W10" i="10"/>
  <c r="V10" i="10"/>
  <c r="U10" i="10"/>
  <c r="T10" i="10"/>
  <c r="AB9" i="10"/>
  <c r="AA9" i="10"/>
  <c r="I23" i="10" s="1"/>
  <c r="Z9" i="10"/>
  <c r="Y9" i="10"/>
  <c r="G23" i="10" s="1"/>
  <c r="X9" i="10"/>
  <c r="W9" i="10"/>
  <c r="E23" i="10" s="1"/>
  <c r="V9" i="10"/>
  <c r="U9" i="10"/>
  <c r="C23" i="10" s="1"/>
  <c r="T9" i="10"/>
  <c r="AB8" i="10"/>
  <c r="AA8" i="10"/>
  <c r="Z8" i="10"/>
  <c r="Y8" i="10"/>
  <c r="X8" i="10"/>
  <c r="W8" i="10"/>
  <c r="V8" i="10"/>
  <c r="U8" i="10"/>
  <c r="T8" i="10"/>
  <c r="AB7" i="10"/>
  <c r="AA7" i="10"/>
  <c r="I21" i="10" s="1"/>
  <c r="Z7" i="10"/>
  <c r="Y7" i="10"/>
  <c r="G21" i="10" s="1"/>
  <c r="X7" i="10"/>
  <c r="W7" i="10"/>
  <c r="E21" i="10" s="1"/>
  <c r="E35" i="10" s="1"/>
  <c r="V7" i="10"/>
  <c r="U7" i="10"/>
  <c r="C21" i="10" s="1"/>
  <c r="T7" i="10"/>
  <c r="AB6" i="10"/>
  <c r="AA6" i="10"/>
  <c r="Z6" i="10"/>
  <c r="Y6" i="10"/>
  <c r="X6" i="10"/>
  <c r="W6" i="10"/>
  <c r="V6" i="10"/>
  <c r="U6" i="10"/>
  <c r="T6" i="10"/>
  <c r="AB5" i="10"/>
  <c r="AA5" i="10"/>
  <c r="I19" i="10" s="1"/>
  <c r="Z5" i="10"/>
  <c r="Y5" i="10"/>
  <c r="G19" i="10" s="1"/>
  <c r="X5" i="10"/>
  <c r="W5" i="10"/>
  <c r="E19" i="10" s="1"/>
  <c r="V5" i="10"/>
  <c r="D19" i="10" s="1"/>
  <c r="U5" i="10"/>
  <c r="C19" i="10" s="1"/>
  <c r="T5" i="10"/>
  <c r="V33" i="6"/>
  <c r="U33" i="6"/>
  <c r="O27" i="6"/>
  <c r="N27" i="6"/>
  <c r="M27" i="6"/>
  <c r="M41" i="6" s="1"/>
  <c r="L27" i="6"/>
  <c r="K27" i="6"/>
  <c r="O25" i="6"/>
  <c r="N25" i="6"/>
  <c r="M25" i="6"/>
  <c r="L25" i="6"/>
  <c r="K25" i="6"/>
  <c r="O23" i="6"/>
  <c r="N23" i="6"/>
  <c r="M23" i="6"/>
  <c r="L23" i="6"/>
  <c r="K23" i="6"/>
  <c r="O21" i="6"/>
  <c r="N21" i="6"/>
  <c r="M21" i="6"/>
  <c r="L21" i="6"/>
  <c r="K21" i="6"/>
  <c r="K35" i="6" s="1"/>
  <c r="O19" i="6"/>
  <c r="N19" i="6"/>
  <c r="M19" i="6"/>
  <c r="L19" i="6"/>
  <c r="K19" i="6"/>
  <c r="AA14" i="6"/>
  <c r="Z14" i="6"/>
  <c r="Y14" i="6"/>
  <c r="X14" i="6"/>
  <c r="W14" i="6"/>
  <c r="V14" i="6"/>
  <c r="U14" i="6"/>
  <c r="T14" i="6"/>
  <c r="S14" i="6"/>
  <c r="AA13" i="6"/>
  <c r="Z13" i="6"/>
  <c r="Y13" i="6"/>
  <c r="H27" i="6" s="1"/>
  <c r="X13" i="6"/>
  <c r="G27" i="6" s="1"/>
  <c r="W13" i="6"/>
  <c r="V13" i="6"/>
  <c r="E27" i="6" s="1"/>
  <c r="U13" i="6"/>
  <c r="D27" i="6" s="1"/>
  <c r="T13" i="6"/>
  <c r="C27" i="6" s="1"/>
  <c r="S13" i="6"/>
  <c r="AA12" i="6"/>
  <c r="Z12" i="6"/>
  <c r="Y12" i="6"/>
  <c r="X12" i="6"/>
  <c r="W12" i="6"/>
  <c r="V12" i="6"/>
  <c r="U12" i="6"/>
  <c r="T12" i="6"/>
  <c r="S12" i="6"/>
  <c r="AA11" i="6"/>
  <c r="J25" i="6" s="1"/>
  <c r="Z11" i="6"/>
  <c r="I25" i="6" s="1"/>
  <c r="Y11" i="6"/>
  <c r="X11" i="6"/>
  <c r="G25" i="6" s="1"/>
  <c r="W11" i="6"/>
  <c r="F25" i="6" s="1"/>
  <c r="V11" i="6"/>
  <c r="E25" i="6" s="1"/>
  <c r="U11" i="6"/>
  <c r="T11" i="6"/>
  <c r="S11" i="6"/>
  <c r="B25" i="6" s="1"/>
  <c r="AA10" i="6"/>
  <c r="Z10" i="6"/>
  <c r="Y10" i="6"/>
  <c r="X10" i="6"/>
  <c r="W10" i="6"/>
  <c r="V10" i="6"/>
  <c r="U10" i="6"/>
  <c r="T10" i="6"/>
  <c r="S10" i="6"/>
  <c r="AA9" i="6"/>
  <c r="Z9" i="6"/>
  <c r="I23" i="6" s="1"/>
  <c r="Y9" i="6"/>
  <c r="H23" i="6" s="1"/>
  <c r="X9" i="6"/>
  <c r="G23" i="6" s="1"/>
  <c r="W9" i="6"/>
  <c r="V9" i="6"/>
  <c r="U9" i="6"/>
  <c r="D23" i="6" s="1"/>
  <c r="T9" i="6"/>
  <c r="C23" i="6" s="1"/>
  <c r="S9" i="6"/>
  <c r="AA8" i="6"/>
  <c r="Z8" i="6"/>
  <c r="Y8" i="6"/>
  <c r="X8" i="6"/>
  <c r="W8" i="6"/>
  <c r="V8" i="6"/>
  <c r="U8" i="6"/>
  <c r="T8" i="6"/>
  <c r="S8" i="6"/>
  <c r="AA7" i="6"/>
  <c r="J21" i="6" s="1"/>
  <c r="Z7" i="6"/>
  <c r="I21" i="6" s="1"/>
  <c r="Y7" i="6"/>
  <c r="X7" i="6"/>
  <c r="W7" i="6"/>
  <c r="F21" i="6" s="1"/>
  <c r="V7" i="6"/>
  <c r="E21" i="6" s="1"/>
  <c r="U7" i="6"/>
  <c r="T7" i="6"/>
  <c r="C21" i="6" s="1"/>
  <c r="S7" i="6"/>
  <c r="B21" i="6" s="1"/>
  <c r="AA6" i="6"/>
  <c r="Z6" i="6"/>
  <c r="Y6" i="6"/>
  <c r="X6" i="6"/>
  <c r="W6" i="6"/>
  <c r="V6" i="6"/>
  <c r="U6" i="6"/>
  <c r="T6" i="6"/>
  <c r="S6" i="6"/>
  <c r="AA5" i="6"/>
  <c r="Z5" i="6"/>
  <c r="I19" i="6" s="1"/>
  <c r="Y5" i="6"/>
  <c r="H19" i="6" s="1"/>
  <c r="X5" i="6"/>
  <c r="G19" i="6" s="1"/>
  <c r="W5" i="6"/>
  <c r="V5" i="6"/>
  <c r="E19" i="6" s="1"/>
  <c r="U5" i="6"/>
  <c r="D19" i="6" s="1"/>
  <c r="T5" i="6"/>
  <c r="S5" i="6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AE13" i="2"/>
  <c r="O27" i="2" s="1"/>
  <c r="AD13" i="2"/>
  <c r="AC13" i="2"/>
  <c r="AB13" i="2"/>
  <c r="L27" i="2" s="1"/>
  <c r="AA13" i="2"/>
  <c r="K27" i="2" s="1"/>
  <c r="Z13" i="2"/>
  <c r="Y13" i="2"/>
  <c r="X13" i="2"/>
  <c r="H27" i="2" s="1"/>
  <c r="W13" i="2"/>
  <c r="G27" i="2" s="1"/>
  <c r="V13" i="2"/>
  <c r="U13" i="2"/>
  <c r="T13" i="2"/>
  <c r="D27" i="2" s="1"/>
  <c r="S13" i="2"/>
  <c r="C27" i="2" s="1"/>
  <c r="R13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AE11" i="2"/>
  <c r="AD11" i="2"/>
  <c r="AC11" i="2"/>
  <c r="AB11" i="2"/>
  <c r="L25" i="2" s="1"/>
  <c r="AA11" i="2"/>
  <c r="Z11" i="2"/>
  <c r="Y11" i="2"/>
  <c r="X11" i="2"/>
  <c r="H25" i="2" s="1"/>
  <c r="W11" i="2"/>
  <c r="V11" i="2"/>
  <c r="U11" i="2"/>
  <c r="T11" i="2"/>
  <c r="D25" i="2" s="1"/>
  <c r="S11" i="2"/>
  <c r="R11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AE9" i="2"/>
  <c r="O23" i="2" s="1"/>
  <c r="AD9" i="2"/>
  <c r="AC9" i="2"/>
  <c r="AB9" i="2"/>
  <c r="L23" i="2" s="1"/>
  <c r="AA9" i="2"/>
  <c r="K23" i="2" s="1"/>
  <c r="Z9" i="2"/>
  <c r="Y9" i="2"/>
  <c r="I23" i="2" s="1"/>
  <c r="X9" i="2"/>
  <c r="H23" i="2" s="1"/>
  <c r="W9" i="2"/>
  <c r="G23" i="2" s="1"/>
  <c r="V9" i="2"/>
  <c r="U9" i="2"/>
  <c r="E23" i="2" s="1"/>
  <c r="T9" i="2"/>
  <c r="D23" i="2" s="1"/>
  <c r="S9" i="2"/>
  <c r="C23" i="2" s="1"/>
  <c r="R9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AE7" i="2"/>
  <c r="AD7" i="2"/>
  <c r="AC7" i="2"/>
  <c r="M21" i="2" s="1"/>
  <c r="AB7" i="2"/>
  <c r="L21" i="2" s="1"/>
  <c r="AA7" i="2"/>
  <c r="Z7" i="2"/>
  <c r="Y7" i="2"/>
  <c r="I21" i="2" s="1"/>
  <c r="X7" i="2"/>
  <c r="H21" i="2" s="1"/>
  <c r="W7" i="2"/>
  <c r="V7" i="2"/>
  <c r="U7" i="2"/>
  <c r="E21" i="2" s="1"/>
  <c r="T7" i="2"/>
  <c r="D21" i="2" s="1"/>
  <c r="S7" i="2"/>
  <c r="R7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AE5" i="2"/>
  <c r="AD5" i="2"/>
  <c r="AC5" i="2"/>
  <c r="M19" i="2" s="1"/>
  <c r="AB5" i="2"/>
  <c r="L19" i="2" s="1"/>
  <c r="AA5" i="2"/>
  <c r="K19" i="2" s="1"/>
  <c r="Z5" i="2"/>
  <c r="Y5" i="2"/>
  <c r="I19" i="2" s="1"/>
  <c r="X5" i="2"/>
  <c r="H19" i="2" s="1"/>
  <c r="W5" i="2"/>
  <c r="G19" i="2" s="1"/>
  <c r="V5" i="2"/>
  <c r="U5" i="2"/>
  <c r="E19" i="2" s="1"/>
  <c r="T5" i="2"/>
  <c r="D19" i="2" s="1"/>
  <c r="S5" i="2"/>
  <c r="C19" i="2" s="1"/>
  <c r="R5" i="2"/>
  <c r="G21" i="6" l="1"/>
  <c r="E23" i="6"/>
  <c r="C25" i="6"/>
  <c r="I27" i="6"/>
  <c r="I41" i="6" s="1"/>
  <c r="H21" i="6"/>
  <c r="H35" i="6" s="1"/>
  <c r="C19" i="6"/>
  <c r="C37" i="6" s="1"/>
  <c r="N37" i="6"/>
  <c r="O37" i="6"/>
  <c r="M35" i="6"/>
  <c r="N35" i="6"/>
  <c r="O35" i="6"/>
  <c r="K37" i="6"/>
  <c r="G37" i="6"/>
  <c r="G41" i="6"/>
  <c r="C37" i="10"/>
  <c r="G37" i="10"/>
  <c r="C41" i="10"/>
  <c r="G41" i="10"/>
  <c r="C21" i="2"/>
  <c r="C35" i="2" s="1"/>
  <c r="G21" i="2"/>
  <c r="G35" i="2" s="1"/>
  <c r="K21" i="2"/>
  <c r="K35" i="2" s="1"/>
  <c r="O21" i="2"/>
  <c r="O35" i="2" s="1"/>
  <c r="M23" i="2"/>
  <c r="E25" i="2"/>
  <c r="I25" i="2"/>
  <c r="M25" i="2"/>
  <c r="C25" i="2"/>
  <c r="G25" i="2"/>
  <c r="K25" i="2"/>
  <c r="O25" i="2"/>
  <c r="E27" i="2"/>
  <c r="I27" i="2"/>
  <c r="M27" i="2"/>
  <c r="G35" i="6"/>
  <c r="C39" i="6"/>
  <c r="G39" i="6"/>
  <c r="L37" i="6"/>
  <c r="M39" i="6"/>
  <c r="N41" i="6"/>
  <c r="H19" i="10"/>
  <c r="C35" i="10"/>
  <c r="G35" i="10"/>
  <c r="B21" i="10"/>
  <c r="F21" i="10"/>
  <c r="J21" i="10"/>
  <c r="D23" i="10"/>
  <c r="D37" i="10" s="1"/>
  <c r="H23" i="10"/>
  <c r="C39" i="10"/>
  <c r="G39" i="10"/>
  <c r="B25" i="10"/>
  <c r="F25" i="10"/>
  <c r="J25" i="10"/>
  <c r="J39" i="10" s="1"/>
  <c r="D27" i="10"/>
  <c r="D41" i="10" s="1"/>
  <c r="U37" i="10" s="1"/>
  <c r="H27" i="10"/>
  <c r="N35" i="10"/>
  <c r="K37" i="10"/>
  <c r="O37" i="10"/>
  <c r="B19" i="2"/>
  <c r="F19" i="2"/>
  <c r="J19" i="2"/>
  <c r="N19" i="2"/>
  <c r="B21" i="2"/>
  <c r="F21" i="2"/>
  <c r="J21" i="2"/>
  <c r="N21" i="2"/>
  <c r="B23" i="2"/>
  <c r="F23" i="2"/>
  <c r="J23" i="2"/>
  <c r="N23" i="2"/>
  <c r="B25" i="2"/>
  <c r="F25" i="2"/>
  <c r="J25" i="2"/>
  <c r="N25" i="2"/>
  <c r="B27" i="2"/>
  <c r="F27" i="2"/>
  <c r="J27" i="2"/>
  <c r="N27" i="2"/>
  <c r="B19" i="6"/>
  <c r="B39" i="6" s="1"/>
  <c r="F19" i="6"/>
  <c r="F39" i="6" s="1"/>
  <c r="J19" i="6"/>
  <c r="J39" i="6" s="1"/>
  <c r="D21" i="6"/>
  <c r="D35" i="6" s="1"/>
  <c r="B23" i="6"/>
  <c r="F23" i="6"/>
  <c r="J23" i="6"/>
  <c r="D25" i="6"/>
  <c r="D39" i="6" s="1"/>
  <c r="H25" i="6"/>
  <c r="H39" i="6" s="1"/>
  <c r="B27" i="6"/>
  <c r="F27" i="6"/>
  <c r="J27" i="6"/>
  <c r="K39" i="6"/>
  <c r="O39" i="6"/>
  <c r="L35" i="6"/>
  <c r="M37" i="6"/>
  <c r="N39" i="6"/>
  <c r="K41" i="6"/>
  <c r="O41" i="6"/>
  <c r="B19" i="10"/>
  <c r="F19" i="10"/>
  <c r="J19" i="10"/>
  <c r="J37" i="10" s="1"/>
  <c r="D21" i="10"/>
  <c r="D35" i="10" s="1"/>
  <c r="H21" i="10"/>
  <c r="B23" i="10"/>
  <c r="B37" i="10" s="1"/>
  <c r="F23" i="10"/>
  <c r="J23" i="10"/>
  <c r="D25" i="10"/>
  <c r="D39" i="10" s="1"/>
  <c r="H25" i="10"/>
  <c r="H39" i="10" s="1"/>
  <c r="H50" i="10" s="1"/>
  <c r="B27" i="10"/>
  <c r="B41" i="10" s="1"/>
  <c r="F27" i="10"/>
  <c r="J27" i="10"/>
  <c r="K35" i="10"/>
  <c r="O35" i="10"/>
  <c r="L37" i="10"/>
  <c r="M39" i="10"/>
  <c r="O19" i="2"/>
  <c r="L41" i="6"/>
  <c r="K41" i="10"/>
  <c r="O41" i="10"/>
  <c r="L39" i="6"/>
  <c r="L41" i="10"/>
  <c r="E37" i="10"/>
  <c r="I37" i="10"/>
  <c r="H37" i="10"/>
  <c r="B39" i="10"/>
  <c r="F39" i="10"/>
  <c r="E41" i="10"/>
  <c r="I41" i="10"/>
  <c r="H41" i="10"/>
  <c r="I35" i="10"/>
  <c r="H35" i="10"/>
  <c r="H46" i="10" s="1"/>
  <c r="F37" i="10"/>
  <c r="J41" i="10"/>
  <c r="E39" i="10"/>
  <c r="F41" i="10"/>
  <c r="H49" i="10"/>
  <c r="H48" i="10"/>
  <c r="H47" i="10"/>
  <c r="I39" i="10"/>
  <c r="I39" i="6"/>
  <c r="E35" i="6"/>
  <c r="F35" i="6"/>
  <c r="D37" i="6"/>
  <c r="H37" i="6"/>
  <c r="D41" i="6"/>
  <c r="H41" i="6"/>
  <c r="I35" i="6"/>
  <c r="E37" i="6"/>
  <c r="I37" i="6"/>
  <c r="E41" i="6"/>
  <c r="E39" i="6"/>
  <c r="L35" i="2"/>
  <c r="L37" i="2"/>
  <c r="L39" i="2"/>
  <c r="L41" i="2"/>
  <c r="M35" i="2"/>
  <c r="E37" i="2"/>
  <c r="I37" i="2"/>
  <c r="M37" i="2"/>
  <c r="E39" i="2"/>
  <c r="I39" i="2"/>
  <c r="M39" i="2"/>
  <c r="C39" i="2"/>
  <c r="G39" i="2"/>
  <c r="K39" i="2"/>
  <c r="O39" i="2"/>
  <c r="E41" i="2"/>
  <c r="I41" i="2"/>
  <c r="M41" i="2"/>
  <c r="D35" i="2"/>
  <c r="D37" i="2"/>
  <c r="H39" i="2"/>
  <c r="H41" i="2"/>
  <c r="E35" i="2"/>
  <c r="B35" i="2"/>
  <c r="J35" i="2"/>
  <c r="B37" i="2"/>
  <c r="F37" i="2"/>
  <c r="J37" i="2"/>
  <c r="N37" i="2"/>
  <c r="B39" i="2"/>
  <c r="F39" i="2"/>
  <c r="J39" i="2"/>
  <c r="N39" i="2"/>
  <c r="B41" i="2"/>
  <c r="F41" i="2"/>
  <c r="J41" i="2"/>
  <c r="N41" i="2"/>
  <c r="H35" i="2"/>
  <c r="H37" i="2"/>
  <c r="D39" i="2"/>
  <c r="D41" i="2"/>
  <c r="I35" i="2"/>
  <c r="F35" i="2"/>
  <c r="N35" i="2"/>
  <c r="C37" i="2"/>
  <c r="G37" i="2"/>
  <c r="K37" i="2"/>
  <c r="O37" i="2"/>
  <c r="C41" i="2"/>
  <c r="G41" i="2"/>
  <c r="K41" i="2"/>
  <c r="O41" i="2"/>
  <c r="K46" i="2" l="1"/>
  <c r="B35" i="6"/>
  <c r="C35" i="6"/>
  <c r="C41" i="6"/>
  <c r="U37" i="6" s="1"/>
  <c r="B41" i="6"/>
  <c r="J35" i="6"/>
  <c r="B37" i="6"/>
  <c r="J41" i="6"/>
  <c r="V37" i="6" s="1"/>
  <c r="F37" i="6"/>
  <c r="F41" i="6"/>
  <c r="J37" i="6"/>
  <c r="U35" i="10"/>
  <c r="B35" i="10"/>
  <c r="V35" i="6"/>
  <c r="J35" i="10"/>
  <c r="V37" i="10"/>
  <c r="F35" i="10"/>
  <c r="K51" i="2"/>
  <c r="R37" i="2"/>
  <c r="S37" i="2"/>
  <c r="K49" i="2"/>
  <c r="K50" i="2"/>
  <c r="V36" i="10"/>
  <c r="U36" i="10"/>
  <c r="H45" i="10"/>
  <c r="U34" i="10" s="1"/>
  <c r="V34" i="10"/>
  <c r="V35" i="10"/>
  <c r="U36" i="6"/>
  <c r="V36" i="6"/>
  <c r="K47" i="2"/>
  <c r="S35" i="2" s="1"/>
  <c r="K48" i="2"/>
  <c r="K45" i="2"/>
  <c r="R34" i="2" l="1"/>
  <c r="U35" i="6"/>
  <c r="S36" i="2"/>
  <c r="S34" i="2"/>
  <c r="R35" i="2"/>
  <c r="R36" i="2"/>
  <c r="U34" i="6"/>
  <c r="V34" i="6"/>
</calcChain>
</file>

<file path=xl/sharedStrings.xml><?xml version="1.0" encoding="utf-8"?>
<sst xmlns="http://schemas.openxmlformats.org/spreadsheetml/2006/main" count="1338" uniqueCount="172">
  <si>
    <t>średnia</t>
  </si>
  <si>
    <t>SD</t>
  </si>
  <si>
    <t>Control</t>
  </si>
  <si>
    <t>K</t>
  </si>
  <si>
    <t>0.05</t>
  </si>
  <si>
    <t>0.5</t>
  </si>
  <si>
    <t>n=10</t>
  </si>
  <si>
    <t>n=6</t>
  </si>
  <si>
    <t>PE 50 nm</t>
  </si>
  <si>
    <r>
      <rPr>
        <b/>
        <sz val="9"/>
        <color theme="1"/>
        <rFont val="Calibri"/>
        <family val="2"/>
        <charset val="238"/>
        <scheme val="minor"/>
      </rP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</si>
  <si>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>A</t>
  </si>
  <si>
    <t>B</t>
  </si>
  <si>
    <t>C</t>
  </si>
  <si>
    <t>D</t>
  </si>
  <si>
    <r>
      <t>E</t>
    </r>
    <r>
      <rPr>
        <b/>
        <sz val="8"/>
        <color theme="1"/>
        <rFont val="Calibri"/>
        <family val="2"/>
        <charset val="238"/>
        <scheme val="minor"/>
      </rPr>
      <t>2</t>
    </r>
  </si>
  <si>
    <t>F</t>
  </si>
  <si>
    <t>G</t>
  </si>
  <si>
    <t>H</t>
  </si>
  <si>
    <t>I</t>
  </si>
  <si>
    <t>A2</t>
  </si>
  <si>
    <t>D2</t>
  </si>
  <si>
    <t>E3</t>
  </si>
  <si>
    <t>J</t>
  </si>
  <si>
    <t>[NPs]</t>
  </si>
  <si>
    <t>x</t>
  </si>
  <si>
    <t>**</t>
  </si>
  <si>
    <t>F2</t>
  </si>
  <si>
    <t>B2</t>
  </si>
  <si>
    <t>E</t>
  </si>
  <si>
    <t>average</t>
  </si>
  <si>
    <t>PE 100 nm</t>
  </si>
  <si>
    <t>control</t>
  </si>
  <si>
    <t>User: USER</t>
  </si>
  <si>
    <t>Path: C:\Program Files (x86)\BMG\SPECTROstar Nano\User\Data\</t>
  </si>
  <si>
    <t>Test ID: 12</t>
  </si>
  <si>
    <t>Test Name: CFF Assay</t>
  </si>
  <si>
    <t>Date: 13.12.2024</t>
  </si>
  <si>
    <t>Time: 10:03:22</t>
  </si>
  <si>
    <t>ID1: CFF_PE_NPs_os A2</t>
  </si>
  <si>
    <t>Absorbance</t>
  </si>
  <si>
    <t>Absorbance values are displayed as OD</t>
  </si>
  <si>
    <t>Well
Row</t>
  </si>
  <si>
    <t>Well
Col</t>
  </si>
  <si>
    <t>Content</t>
  </si>
  <si>
    <t>Raw Data (360)</t>
  </si>
  <si>
    <t>Maximum of slope (rising) in Range 1 based on Raw Data (360)</t>
  </si>
  <si>
    <t>Maximum of slope (falling) in Range 1 based on Raw Data (360)</t>
  </si>
  <si>
    <t>Maximum of Range 1 based on Raw Data (360)</t>
  </si>
  <si>
    <t>Minimum of Range 1 based on Raw Data (360)</t>
  </si>
  <si>
    <t>Time to max in Range 1 (in seconds) based on Raw Data (360)</t>
  </si>
  <si>
    <t>Time</t>
  </si>
  <si>
    <t xml:space="preserve">0 min </t>
  </si>
  <si>
    <t>Sample X1</t>
  </si>
  <si>
    <t>Sample X2</t>
  </si>
  <si>
    <t>Sample X3</t>
  </si>
  <si>
    <t>Sample X4</t>
  </si>
  <si>
    <t>Sample X5</t>
  </si>
  <si>
    <t>Sample X6</t>
  </si>
  <si>
    <t>Sample X7</t>
  </si>
  <si>
    <t>Sample X8</t>
  </si>
  <si>
    <t>Sample X9</t>
  </si>
  <si>
    <t>Sample X10</t>
  </si>
  <si>
    <t>Test ID: 13</t>
  </si>
  <si>
    <t>Time: 10:38:50</t>
  </si>
  <si>
    <t>ID1: CFF_PE_NPs_os D2</t>
  </si>
  <si>
    <t>Sample X21</t>
  </si>
  <si>
    <t>Sample X22</t>
  </si>
  <si>
    <t>Sample X23</t>
  </si>
  <si>
    <t>Sample X24</t>
  </si>
  <si>
    <t>Sample X25</t>
  </si>
  <si>
    <t>Test ID: 14</t>
  </si>
  <si>
    <t>Time: 11:20:10</t>
  </si>
  <si>
    <t>ID1: CFF_PE_NPs_os E3</t>
  </si>
  <si>
    <t>Test ID: 15</t>
  </si>
  <si>
    <t>Time: 12:05:08</t>
  </si>
  <si>
    <t>ID1: CFF_PE_NPs_os J</t>
  </si>
  <si>
    <t>Test ID: 16</t>
  </si>
  <si>
    <t>Time: 12:47:27</t>
  </si>
  <si>
    <t>ID1: CFF_PE_NPs_os K</t>
  </si>
  <si>
    <t>Test ID: 315</t>
  </si>
  <si>
    <t>Date: 09.04.2025</t>
  </si>
  <si>
    <t>Time: 14:40:40</t>
  </si>
  <si>
    <t>ID1: NPs_PE130_CFF_osocze G</t>
  </si>
  <si>
    <t>Sample X11</t>
  </si>
  <si>
    <t>Sample X12</t>
  </si>
  <si>
    <t>Test ID: 306</t>
  </si>
  <si>
    <t>Time: 11:05:19</t>
  </si>
  <si>
    <t>ID1: NPs_PE130_CFF_osocze B</t>
  </si>
  <si>
    <t>Sample X18</t>
  </si>
  <si>
    <t>Sample X19</t>
  </si>
  <si>
    <t>Sample X20</t>
  </si>
  <si>
    <t>Sample X14</t>
  </si>
  <si>
    <t>Sample X15</t>
  </si>
  <si>
    <t>Sample X16</t>
  </si>
  <si>
    <t>Sample X17</t>
  </si>
  <si>
    <t>Sample X13</t>
  </si>
  <si>
    <t>Test ID: 314</t>
  </si>
  <si>
    <t>Time: 14:04:47</t>
  </si>
  <si>
    <t>ID1: NPs_PE130_CFF_osocze B2</t>
  </si>
  <si>
    <t>Test ID: 309</t>
  </si>
  <si>
    <t>Time: 12:20:16</t>
  </si>
  <si>
    <t>ID1: NPs_PE130_CFF_osocze D</t>
  </si>
  <si>
    <t>Test ID: 312</t>
  </si>
  <si>
    <t>Time: 13:04:47</t>
  </si>
  <si>
    <t>ID1: NPs_PE130_CFF_osocze F</t>
  </si>
  <si>
    <t>Test ID: 313</t>
  </si>
  <si>
    <t>Time: 13:35:04</t>
  </si>
  <si>
    <t>ID1: NPs_PE130_CFF_osocze F2</t>
  </si>
  <si>
    <t>Test ID: 316</t>
  </si>
  <si>
    <t>Time: 15:07:19</t>
  </si>
  <si>
    <t>ID1: NPs_PE130_CFF_osocze H</t>
  </si>
  <si>
    <t>Test ID: 2309</t>
  </si>
  <si>
    <t>Date: 05.12.2024</t>
  </si>
  <si>
    <t>Time: 09:51:16</t>
  </si>
  <si>
    <t>Test ID: 2310</t>
  </si>
  <si>
    <t>Time: 10:33:27</t>
  </si>
  <si>
    <t>ID1: CFF_PE_NPs_os B</t>
  </si>
  <si>
    <t>Test ID: 2312</t>
  </si>
  <si>
    <t>Time: 11:15:54</t>
  </si>
  <si>
    <t>ID1: CFF_PE_NPs_os C</t>
  </si>
  <si>
    <t>Test ID: 2313</t>
  </si>
  <si>
    <t>Time: 11:51:07</t>
  </si>
  <si>
    <t>ID1: CFF_PE_NPs_os D</t>
  </si>
  <si>
    <t>Test ID: 2314</t>
  </si>
  <si>
    <t>Time: 12:33:25</t>
  </si>
  <si>
    <t>ID1: CFF_PE_NPs_os E</t>
  </si>
  <si>
    <t>Test ID: 2318</t>
  </si>
  <si>
    <t>Time: 15:11:15</t>
  </si>
  <si>
    <t>ID1: CFF_PE_NPs_os E2</t>
  </si>
  <si>
    <t>Test ID: 2317</t>
  </si>
  <si>
    <t>Time: 14:39:24</t>
  </si>
  <si>
    <t>ID1: CFF_PE_NPs_os F</t>
  </si>
  <si>
    <t>Test ID: 2319</t>
  </si>
  <si>
    <t>Time: 15:47:09</t>
  </si>
  <si>
    <t>ID1: CFF_PE_NPs_os G</t>
  </si>
  <si>
    <t>Test ID: 2316</t>
  </si>
  <si>
    <t>Time: 14:00:37</t>
  </si>
  <si>
    <t>ID1: CFF_PE_NPs_os H</t>
  </si>
  <si>
    <t>Test ID: 2320</t>
  </si>
  <si>
    <t>Time: 16:18:18</t>
  </si>
  <si>
    <t>ID1: CFF_PE_NPs_os I</t>
  </si>
  <si>
    <t>05.</t>
  </si>
  <si>
    <t>ID1: CFF_PE_50_os A</t>
  </si>
  <si>
    <t>VmaxC</t>
  </si>
  <si>
    <t>VmaxF</t>
  </si>
  <si>
    <t>Amax</t>
  </si>
  <si>
    <t>Raw data</t>
  </si>
  <si>
    <t>Average</t>
  </si>
  <si>
    <t>% of cotnrol</t>
  </si>
  <si>
    <t>Cotnrol</t>
  </si>
  <si>
    <t>% of cotrnol</t>
  </si>
  <si>
    <t>% of control</t>
  </si>
  <si>
    <t>raw data</t>
  </si>
  <si>
    <t>series/ concentration [ug/ml]</t>
  </si>
  <si>
    <t>series/concentration [ug/ml]</t>
  </si>
  <si>
    <t>J/0.05</t>
  </si>
  <si>
    <t>B/0,05</t>
  </si>
  <si>
    <t>B2/50</t>
  </si>
  <si>
    <t>I/0.05</t>
  </si>
  <si>
    <t>C/0.5</t>
  </si>
  <si>
    <t>I/5</t>
  </si>
  <si>
    <t>A2/5</t>
  </si>
  <si>
    <t>B/5</t>
  </si>
  <si>
    <t>D./0.05</t>
  </si>
  <si>
    <t>F/5</t>
  </si>
  <si>
    <t>F/50</t>
  </si>
  <si>
    <t>C/0.05</t>
  </si>
  <si>
    <t>I/0.5</t>
  </si>
  <si>
    <t>A2/0.5</t>
  </si>
  <si>
    <t>B/0.05</t>
  </si>
  <si>
    <t>F/0.5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</si>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</sst>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0" fontId="17" fillId="0" borderId="0"/>
    <xf numFmtId="0" fontId="17" fillId="0" borderId="0"/>
    <xf numFmtId="0" fontId="1" fillId="0" borderId="0"/>
  </cellStyleXfs>
  <cellXfs count="135">
    <xf numFmtId="0" fontId="0" fillId="0" borderId="0" xfId="0"/>
    <xf numFmtId="0" fontId="4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0" fontId="4" fillId="2" borderId="0" xfId="0" applyFont="1" applyFill="1"/>
    <xf numFmtId="0" fontId="4" fillId="3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3" fillId="4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3" fillId="6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8" fillId="0" borderId="4" xfId="0" applyFont="1" applyBorder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3" fillId="8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8" xfId="0" applyBorder="1" applyAlignment="1">
      <alignment horizontal="right"/>
    </xf>
    <xf numFmtId="0" fontId="16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2" fontId="9" fillId="5" borderId="0" xfId="0" applyNumberFormat="1" applyFont="1" applyFill="1" applyAlignment="1">
      <alignment horizontal="center" vertical="center"/>
    </xf>
    <xf numFmtId="164" fontId="18" fillId="0" borderId="0" xfId="1" applyNumberFormat="1" applyFont="1" applyAlignment="1">
      <alignment horizontal="right" vertical="center"/>
    </xf>
    <xf numFmtId="2" fontId="3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3" fillId="9" borderId="0" xfId="0" applyNumberFormat="1" applyFont="1" applyFill="1" applyAlignment="1">
      <alignment horizontal="center" vertical="center"/>
    </xf>
    <xf numFmtId="164" fontId="19" fillId="0" borderId="0" xfId="2" applyNumberFormat="1" applyFont="1" applyAlignment="1">
      <alignment horizontal="right" vertical="center"/>
    </xf>
    <xf numFmtId="2" fontId="3" fillId="2" borderId="0" xfId="0" applyNumberFormat="1" applyFont="1" applyFill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4" fontId="19" fillId="0" borderId="0" xfId="3" applyNumberFormat="1" applyFont="1" applyAlignment="1">
      <alignment horizontal="right" vertical="center"/>
    </xf>
    <xf numFmtId="164" fontId="18" fillId="0" borderId="0" xfId="2" applyNumberFormat="1" applyFont="1" applyAlignment="1">
      <alignment horizontal="right" vertical="center"/>
    </xf>
    <xf numFmtId="164" fontId="18" fillId="0" borderId="0" xfId="3" applyNumberFormat="1" applyFont="1" applyAlignment="1">
      <alignment horizontal="right" vertical="center"/>
    </xf>
    <xf numFmtId="0" fontId="21" fillId="7" borderId="0" xfId="0" applyFont="1" applyFill="1" applyAlignment="1">
      <alignment horizontal="center"/>
    </xf>
    <xf numFmtId="0" fontId="21" fillId="7" borderId="0" xfId="0" applyFont="1" applyFill="1"/>
    <xf numFmtId="0" fontId="4" fillId="0" borderId="0" xfId="0" applyFont="1"/>
    <xf numFmtId="0" fontId="20" fillId="0" borderId="0" xfId="0" applyFont="1"/>
    <xf numFmtId="2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/>
    <xf numFmtId="2" fontId="22" fillId="0" borderId="0" xfId="0" applyNumberFormat="1" applyFont="1" applyAlignment="1">
      <alignment horizontal="center"/>
    </xf>
    <xf numFmtId="2" fontId="22" fillId="0" borderId="0" xfId="0" applyNumberFormat="1" applyFont="1"/>
    <xf numFmtId="2" fontId="23" fillId="0" borderId="0" xfId="0" applyNumberFormat="1" applyFont="1"/>
    <xf numFmtId="0" fontId="15" fillId="7" borderId="0" xfId="0" applyFont="1" applyFill="1" applyAlignment="1">
      <alignment horizontal="center"/>
    </xf>
    <xf numFmtId="0" fontId="21" fillId="0" borderId="0" xfId="0" applyFont="1"/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0" fillId="0" borderId="7" xfId="0" applyBorder="1" applyAlignment="1">
      <alignment horizontal="righ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7" xfId="0" applyBorder="1" applyAlignment="1">
      <alignment horizontal="right"/>
    </xf>
    <xf numFmtId="0" fontId="1" fillId="0" borderId="0" xfId="4"/>
    <xf numFmtId="0" fontId="4" fillId="0" borderId="10" xfId="4" applyFont="1" applyBorder="1" applyAlignment="1">
      <alignment horizontal="center" wrapText="1"/>
    </xf>
    <xf numFmtId="0" fontId="4" fillId="0" borderId="11" xfId="4" applyFont="1" applyBorder="1" applyAlignment="1">
      <alignment horizontal="center" wrapText="1"/>
    </xf>
    <xf numFmtId="0" fontId="1" fillId="0" borderId="7" xfId="4" applyBorder="1" applyAlignment="1">
      <alignment horizontal="right"/>
    </xf>
    <xf numFmtId="0" fontId="1" fillId="0" borderId="14" xfId="4" applyBorder="1" applyAlignment="1">
      <alignment horizontal="left"/>
    </xf>
    <xf numFmtId="0" fontId="1" fillId="0" borderId="14" xfId="4" applyBorder="1" applyAlignment="1">
      <alignment horizontal="right"/>
    </xf>
    <xf numFmtId="0" fontId="1" fillId="0" borderId="6" xfId="4" applyBorder="1" applyAlignment="1">
      <alignment horizontal="right"/>
    </xf>
    <xf numFmtId="0" fontId="1" fillId="0" borderId="4" xfId="4" applyBorder="1" applyAlignment="1">
      <alignment horizontal="left"/>
    </xf>
    <xf numFmtId="0" fontId="1" fillId="0" borderId="4" xfId="4" applyBorder="1" applyAlignment="1">
      <alignment horizontal="right"/>
    </xf>
    <xf numFmtId="0" fontId="4" fillId="0" borderId="12" xfId="4" applyFont="1" applyBorder="1" applyAlignment="1">
      <alignment horizontal="center" wrapText="1"/>
    </xf>
    <xf numFmtId="0" fontId="1" fillId="0" borderId="15" xfId="4" applyBorder="1" applyAlignment="1">
      <alignment horizontal="right"/>
    </xf>
    <xf numFmtId="0" fontId="1" fillId="0" borderId="17" xfId="4" applyBorder="1" applyAlignment="1">
      <alignment horizontal="right"/>
    </xf>
    <xf numFmtId="0" fontId="4" fillId="0" borderId="13" xfId="4" applyFont="1" applyBorder="1" applyAlignment="1">
      <alignment horizontal="center" wrapText="1"/>
    </xf>
    <xf numFmtId="0" fontId="1" fillId="0" borderId="16" xfId="4" applyBorder="1" applyAlignment="1">
      <alignment horizontal="right"/>
    </xf>
    <xf numFmtId="0" fontId="1" fillId="0" borderId="8" xfId="4" applyBorder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4" fillId="0" borderId="0" xfId="4" applyFont="1" applyAlignment="1">
      <alignment horizontal="center" wrapText="1"/>
    </xf>
    <xf numFmtId="0" fontId="1" fillId="0" borderId="0" xfId="4" applyAlignment="1">
      <alignment horizontal="right"/>
    </xf>
    <xf numFmtId="0" fontId="4" fillId="0" borderId="18" xfId="0" applyFont="1" applyBorder="1"/>
    <xf numFmtId="0" fontId="4" fillId="0" borderId="19" xfId="0" applyFont="1" applyBorder="1"/>
    <xf numFmtId="2" fontId="4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center"/>
    </xf>
    <xf numFmtId="164" fontId="18" fillId="0" borderId="0" xfId="1" applyNumberFormat="1" applyFont="1" applyFill="1" applyAlignment="1">
      <alignment horizontal="right" vertical="center"/>
    </xf>
    <xf numFmtId="164" fontId="19" fillId="0" borderId="0" xfId="1" applyNumberFormat="1" applyFont="1" applyFill="1" applyAlignment="1">
      <alignment horizontal="right" vertical="center"/>
    </xf>
    <xf numFmtId="0" fontId="0" fillId="0" borderId="20" xfId="0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2" fontId="0" fillId="7" borderId="20" xfId="0" applyNumberFormat="1" applyFill="1" applyBorder="1" applyAlignment="1">
      <alignment horizontal="center"/>
    </xf>
    <xf numFmtId="2" fontId="0" fillId="6" borderId="20" xfId="0" applyNumberFormat="1" applyFill="1" applyBorder="1" applyAlignment="1">
      <alignment horizontal="center"/>
    </xf>
    <xf numFmtId="2" fontId="0" fillId="4" borderId="20" xfId="0" applyNumberFormat="1" applyFill="1" applyBorder="1" applyAlignment="1">
      <alignment horizontal="center"/>
    </xf>
    <xf numFmtId="0" fontId="4" fillId="0" borderId="20" xfId="0" applyFont="1" applyBorder="1" applyAlignment="1">
      <alignment horizontal="center" wrapText="1"/>
    </xf>
    <xf numFmtId="164" fontId="19" fillId="0" borderId="0" xfId="3" applyNumberFormat="1" applyFont="1" applyFill="1" applyAlignment="1">
      <alignment horizontal="right" vertical="center"/>
    </xf>
    <xf numFmtId="2" fontId="3" fillId="10" borderId="0" xfId="0" applyNumberFormat="1" applyFont="1" applyFill="1" applyAlignment="1">
      <alignment horizontal="center" vertical="center"/>
    </xf>
    <xf numFmtId="2" fontId="3" fillId="11" borderId="0" xfId="0" applyNumberFormat="1" applyFont="1" applyFill="1" applyAlignment="1">
      <alignment horizontal="center" vertical="center"/>
    </xf>
    <xf numFmtId="2" fontId="0" fillId="5" borderId="20" xfId="0" applyNumberFormat="1" applyFill="1" applyBorder="1" applyAlignment="1">
      <alignment horizontal="center"/>
    </xf>
    <xf numFmtId="2" fontId="0" fillId="10" borderId="20" xfId="0" applyNumberFormat="1" applyFill="1" applyBorder="1" applyAlignment="1">
      <alignment horizontal="center"/>
    </xf>
    <xf numFmtId="2" fontId="0" fillId="11" borderId="20" xfId="0" applyNumberFormat="1" applyFill="1" applyBorder="1" applyAlignment="1">
      <alignment horizontal="center"/>
    </xf>
    <xf numFmtId="2" fontId="0" fillId="8" borderId="20" xfId="0" applyNumberForma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2" fontId="9" fillId="6" borderId="20" xfId="0" applyNumberFormat="1" applyFon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/>
    </xf>
    <xf numFmtId="164" fontId="19" fillId="0" borderId="0" xfId="2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horizontal="center" vertical="center"/>
    </xf>
    <xf numFmtId="2" fontId="0" fillId="12" borderId="20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</cellXfs>
  <cellStyles count="5">
    <cellStyle name="Normalny" xfId="0" builtinId="0"/>
    <cellStyle name="Normalny 2" xfId="4" xr:uid="{F43E4A9B-4E21-4FD5-B3A8-CA6733489DDC}"/>
    <cellStyle name="Normalny_Amax" xfId="3" xr:uid="{93F08561-491C-4E81-B5AD-01CB3D5B130A}"/>
    <cellStyle name="Normalny_VmaxC" xfId="2" xr:uid="{FB03A320-189A-4C09-B00F-EF4419B2D9EB}"/>
    <cellStyle name="Normalny_VmaxF" xfId="1" xr:uid="{31244779-74A6-40AE-BCA8-6C682FC0B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4039054175434"/>
          <c:y val="5.4902215096227024E-2"/>
          <c:w val="0.85377022552162074"/>
          <c:h val="0.671105177683828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95EE-45A2-BA6F-68D0E7DAA8C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5EE-45A2-BA6F-68D0E7DAA8C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5EE-45A2-BA6F-68D0E7DAA8C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5EE-45A2-BA6F-68D0E7DAA8C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5EE-45A2-BA6F-68D0E7DAA8CE}"/>
              </c:ext>
            </c:extLst>
          </c:dPt>
          <c:errBars>
            <c:errBarType val="both"/>
            <c:errValType val="cust"/>
            <c:noEndCap val="0"/>
            <c:plus>
              <c:numRef>
                <c:f>' VmaxC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4.529741628561446</c:v>
                  </c:pt>
                  <c:pt idx="2">
                    <c:v>7.9819843430415274</c:v>
                  </c:pt>
                  <c:pt idx="3">
                    <c:v>4.8505336383460662</c:v>
                  </c:pt>
                  <c:pt idx="4">
                    <c:v>13.765536670744169</c:v>
                  </c:pt>
                  <c:pt idx="5">
                    <c:v>6.4590316575115887</c:v>
                  </c:pt>
                  <c:pt idx="6">
                    <c:v>8.2942160486551426</c:v>
                  </c:pt>
                  <c:pt idx="7">
                    <c:v>10.234427831276371</c:v>
                  </c:pt>
                  <c:pt idx="8">
                    <c:v>10.137534509631374</c:v>
                  </c:pt>
                </c:numCache>
              </c:numRef>
            </c:plus>
            <c:minus>
              <c:numRef>
                <c:f>' VmaxC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4.529741628561446</c:v>
                  </c:pt>
                  <c:pt idx="2">
                    <c:v>7.9819843430415274</c:v>
                  </c:pt>
                  <c:pt idx="3">
                    <c:v>4.8505336383460662</c:v>
                  </c:pt>
                  <c:pt idx="4">
                    <c:v>13.765536670744169</c:v>
                  </c:pt>
                  <c:pt idx="5">
                    <c:v>6.4590316575115887</c:v>
                  </c:pt>
                  <c:pt idx="6">
                    <c:v>8.2942160486551426</c:v>
                  </c:pt>
                  <c:pt idx="7">
                    <c:v>10.234427831276371</c:v>
                  </c:pt>
                  <c:pt idx="8">
                    <c:v>10.137534509631374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 VmaxC (summarized)'!$C$13:$K$14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50 nm</c:v>
                  </c:pt>
                  <c:pt idx="5">
                    <c:v>PE 100 nm</c:v>
                  </c:pt>
                </c:lvl>
              </c:multiLvlStrCache>
            </c:multiLvlStrRef>
          </c:cat>
          <c:val>
            <c:numRef>
              <c:f>' VmaxC (summarized)'!$C$15:$K$15</c:f>
              <c:numCache>
                <c:formatCode>0.00</c:formatCode>
                <c:ptCount val="9"/>
                <c:pt idx="0">
                  <c:v>100</c:v>
                </c:pt>
                <c:pt idx="1">
                  <c:v>101.14830830259342</c:v>
                </c:pt>
                <c:pt idx="2">
                  <c:v>102.77872530304964</c:v>
                </c:pt>
                <c:pt idx="3">
                  <c:v>100.69343939444147</c:v>
                </c:pt>
                <c:pt idx="4">
                  <c:v>75.435404727328347</c:v>
                </c:pt>
                <c:pt idx="5">
                  <c:v>84.343587404439049</c:v>
                </c:pt>
                <c:pt idx="6" formatCode="General">
                  <c:v>86.856614587328437</c:v>
                </c:pt>
                <c:pt idx="7">
                  <c:v>104.13332421105115</c:v>
                </c:pt>
                <c:pt idx="8" formatCode="General">
                  <c:v>107.37304429954798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83-42F6-80B9-A23FBC07B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8980266093528126"/>
              <c:y val="0.90860762078971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2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VmaxC (% )</a:t>
                </a:r>
              </a:p>
            </c:rich>
          </c:tx>
          <c:layout>
            <c:manualLayout>
              <c:xMode val="edge"/>
              <c:yMode val="edge"/>
              <c:x val="2.96295059801524E-3"/>
              <c:y val="0.23437214863023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2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55504518619367"/>
          <c:y val="5.4902246890793566E-2"/>
          <c:w val="0.85377022552162074"/>
          <c:h val="0.671105177683828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D54-4F26-A145-AD54FCE5C30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6D54-4F26-A145-AD54FCE5C30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54-4F26-A145-AD54FCE5C30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D54-4F26-A145-AD54FCE5C30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D54-4F26-A145-AD54FCE5C30D}"/>
              </c:ext>
            </c:extLst>
          </c:dPt>
          <c:errBars>
            <c:errBarType val="both"/>
            <c:errValType val="cust"/>
            <c:noEndCap val="0"/>
            <c:plus>
              <c:numRef>
                <c:f>'Amax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5.906994952985575</c:v>
                  </c:pt>
                  <c:pt idx="2">
                    <c:v>10.038796421726794</c:v>
                  </c:pt>
                  <c:pt idx="3">
                    <c:v>8.2693277816207527</c:v>
                  </c:pt>
                  <c:pt idx="4">
                    <c:v>13.096917876108115</c:v>
                  </c:pt>
                  <c:pt idx="5">
                    <c:v>5.5459389229779026</c:v>
                  </c:pt>
                  <c:pt idx="6">
                    <c:v>11.424805940718755</c:v>
                  </c:pt>
                  <c:pt idx="7">
                    <c:v>5.7822783442226484</c:v>
                  </c:pt>
                  <c:pt idx="8">
                    <c:v>7.2354998187504664</c:v>
                  </c:pt>
                </c:numCache>
              </c:numRef>
            </c:plus>
            <c:minus>
              <c:numRef>
                <c:f>'Amax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5.906994952985575</c:v>
                  </c:pt>
                  <c:pt idx="2">
                    <c:v>10.038796421726794</c:v>
                  </c:pt>
                  <c:pt idx="3">
                    <c:v>8.2693277816207527</c:v>
                  </c:pt>
                  <c:pt idx="4">
                    <c:v>13.096917876108115</c:v>
                  </c:pt>
                  <c:pt idx="5">
                    <c:v>5.5459389229779026</c:v>
                  </c:pt>
                  <c:pt idx="6">
                    <c:v>11.424805940718755</c:v>
                  </c:pt>
                  <c:pt idx="7">
                    <c:v>5.7822783442226484</c:v>
                  </c:pt>
                  <c:pt idx="8">
                    <c:v>7.2354998187504664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'Amax (summarized)'!$C$13:$K$14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50 nm</c:v>
                  </c:pt>
                  <c:pt idx="5">
                    <c:v>PE 100 nm</c:v>
                  </c:pt>
                </c:lvl>
              </c:multiLvlStrCache>
            </c:multiLvlStrRef>
          </c:cat>
          <c:val>
            <c:numRef>
              <c:f>'Amax (summarized)'!$C$15:$K$15</c:f>
              <c:numCache>
                <c:formatCode>0.00</c:formatCode>
                <c:ptCount val="9"/>
                <c:pt idx="0">
                  <c:v>100</c:v>
                </c:pt>
                <c:pt idx="1">
                  <c:v>100.71191712525942</c:v>
                </c:pt>
                <c:pt idx="2">
                  <c:v>103.0745265334683</c:v>
                </c:pt>
                <c:pt idx="3">
                  <c:v>103.41009167960969</c:v>
                </c:pt>
                <c:pt idx="4">
                  <c:v>84.622728635926507</c:v>
                </c:pt>
                <c:pt idx="5">
                  <c:v>98.59908023280002</c:v>
                </c:pt>
                <c:pt idx="6" formatCode="General">
                  <c:v>105.55250011934596</c:v>
                </c:pt>
                <c:pt idx="7">
                  <c:v>104.79675230389081</c:v>
                </c:pt>
                <c:pt idx="8" formatCode="General">
                  <c:v>107.44650221359559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5F9-45AF-9DF0-64B96C9EA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8811731615100198"/>
              <c:y val="0.908607600165925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2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Amax (% )</a:t>
                </a:r>
              </a:p>
            </c:rich>
          </c:tx>
          <c:layout>
            <c:manualLayout>
              <c:xMode val="edge"/>
              <c:yMode val="edge"/>
              <c:x val="2.96295059801524E-3"/>
              <c:y val="0.23437214863023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2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55504518619367"/>
          <c:y val="5.4902246890793566E-2"/>
          <c:w val="0.85377022552162074"/>
          <c:h val="0.671105177683828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4070-44B3-A6D2-9AACCF52A98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EC7-413A-BA7B-20E980AC1F3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70-44B3-A6D2-9AACCF52A9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070-44B3-A6D2-9AACCF52A9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EC7-413A-BA7B-20E980AC1F3F}"/>
              </c:ext>
            </c:extLst>
          </c:dPt>
          <c:errBars>
            <c:errBarType val="both"/>
            <c:errValType val="cust"/>
            <c:noEndCap val="0"/>
            <c:plus>
              <c:numRef>
                <c:f>'VmaxF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5.5378450635413845</c:v>
                  </c:pt>
                  <c:pt idx="2">
                    <c:v>10.036108091890467</c:v>
                  </c:pt>
                  <c:pt idx="3">
                    <c:v>7.4390279877933114</c:v>
                  </c:pt>
                  <c:pt idx="4">
                    <c:v>13.579757272812177</c:v>
                  </c:pt>
                  <c:pt idx="5">
                    <c:v>3.0625313463245285</c:v>
                  </c:pt>
                  <c:pt idx="6">
                    <c:v>8.3702363011163499</c:v>
                  </c:pt>
                  <c:pt idx="7">
                    <c:v>10.975010326062321</c:v>
                  </c:pt>
                  <c:pt idx="8">
                    <c:v>5.1197980662316036</c:v>
                  </c:pt>
                </c:numCache>
              </c:numRef>
            </c:plus>
            <c:minus>
              <c:numRef>
                <c:f>'VmaxF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5.5378450635413845</c:v>
                  </c:pt>
                  <c:pt idx="2">
                    <c:v>10.036108091890467</c:v>
                  </c:pt>
                  <c:pt idx="3">
                    <c:v>7.4390279877933114</c:v>
                  </c:pt>
                  <c:pt idx="4">
                    <c:v>13.579757272812177</c:v>
                  </c:pt>
                  <c:pt idx="5">
                    <c:v>3.0625313463245285</c:v>
                  </c:pt>
                  <c:pt idx="6">
                    <c:v>8.3702363011163499</c:v>
                  </c:pt>
                  <c:pt idx="7">
                    <c:v>10.975010326062321</c:v>
                  </c:pt>
                  <c:pt idx="8">
                    <c:v>5.1197980662316036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'VmaxF (summarized)'!$C$13:$K$14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50 nm</c:v>
                  </c:pt>
                  <c:pt idx="5">
                    <c:v>PE 100 nm</c:v>
                  </c:pt>
                </c:lvl>
              </c:multiLvlStrCache>
            </c:multiLvlStrRef>
          </c:cat>
          <c:val>
            <c:numRef>
              <c:f>'VmaxF (summarized)'!$C$15:$K$15</c:f>
              <c:numCache>
                <c:formatCode>0.00</c:formatCode>
                <c:ptCount val="9"/>
                <c:pt idx="0">
                  <c:v>100</c:v>
                </c:pt>
                <c:pt idx="1">
                  <c:v>95.190446357591199</c:v>
                </c:pt>
                <c:pt idx="2">
                  <c:v>94.938566269040436</c:v>
                </c:pt>
                <c:pt idx="3">
                  <c:v>96.121032483261672</c:v>
                </c:pt>
                <c:pt idx="4">
                  <c:v>80.292149454341796</c:v>
                </c:pt>
                <c:pt idx="5" formatCode="General">
                  <c:v>90.497281303809913</c:v>
                </c:pt>
                <c:pt idx="6" formatCode="General">
                  <c:v>95.931952817940115</c:v>
                </c:pt>
                <c:pt idx="7" formatCode="General">
                  <c:v>102.07165207779728</c:v>
                </c:pt>
                <c:pt idx="8" formatCode="General">
                  <c:v>107.21707123245206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C7-413A-BA7B-20E980AC1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9070602730898679"/>
              <c:y val="0.908607568323538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2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VmaxF (% )</a:t>
                </a:r>
              </a:p>
            </c:rich>
          </c:tx>
          <c:layout>
            <c:manualLayout>
              <c:xMode val="edge"/>
              <c:yMode val="edge"/>
              <c:x val="2.96295059801524E-3"/>
              <c:y val="0.23437214863023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2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925934799714788"/>
          <c:y val="0.12221248214998291"/>
          <c:w val="0.78892438100536322"/>
          <c:h val="0.66859000539675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[1]VmaxC!$V$33:$V$37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4.529741628561446</c:v>
                  </c:pt>
                  <c:pt idx="2">
                    <c:v>7.9819843430415274</c:v>
                  </c:pt>
                  <c:pt idx="3">
                    <c:v>4.8505336383460662</c:v>
                  </c:pt>
                  <c:pt idx="4">
                    <c:v>13.765536670744169</c:v>
                  </c:pt>
                </c:numCache>
              </c:numRef>
            </c:plus>
            <c:minus>
              <c:numRef>
                <c:f>[1]VmaxC!$V$33:$V$37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4.529741628561446</c:v>
                  </c:pt>
                  <c:pt idx="2">
                    <c:v>7.9819843430415274</c:v>
                  </c:pt>
                  <c:pt idx="3">
                    <c:v>4.8505336383460662</c:v>
                  </c:pt>
                  <c:pt idx="4">
                    <c:v>13.765536670744169</c:v>
                  </c:pt>
                </c:numCache>
              </c:numRef>
            </c:minus>
          </c:errBars>
          <c:cat>
            <c:strRef>
              <c:f>VmaxCPE50!$T$33:$T$37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[1]VmaxC!$U$33:$U$37</c:f>
              <c:numCache>
                <c:formatCode>General</c:formatCode>
                <c:ptCount val="5"/>
                <c:pt idx="0">
                  <c:v>100</c:v>
                </c:pt>
                <c:pt idx="1">
                  <c:v>101.14830830259342</c:v>
                </c:pt>
                <c:pt idx="2">
                  <c:v>102.77872530304964</c:v>
                </c:pt>
                <c:pt idx="3">
                  <c:v>100.69343939444147</c:v>
                </c:pt>
                <c:pt idx="4">
                  <c:v>75.435404727328347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1F-4F8D-9965-EFFEA75B1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31487597395154171"/>
              <c:y val="0.8920488254677756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 cap="sq" cmpd="sng" algn="ctr">
            <a:solidFill>
              <a:schemeClr val="tx1"/>
            </a:solidFill>
            <a:beve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VmaxC </a:t>
                </a:r>
                <a:r>
                  <a:rPr lang="pl-PL" sz="1800">
                    <a:solidFill>
                      <a:schemeClr val="tx1"/>
                    </a:solidFill>
                  </a:rPr>
                  <a:t>(% )</a:t>
                </a:r>
              </a:p>
            </c:rich>
          </c:tx>
          <c:layout>
            <c:manualLayout>
              <c:xMode val="edge"/>
              <c:yMode val="edge"/>
              <c:x val="2.1797858474598281E-2"/>
              <c:y val="0.1702497566772394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87808313144984E-2"/>
          <c:y val="7.2406809642664952E-2"/>
          <c:w val="0.91172294962115719"/>
          <c:h val="0.750449280631589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VmaxCPE100!$V$33:$V$37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6.4590316575115887</c:v>
                  </c:pt>
                  <c:pt idx="2">
                    <c:v>8.2942160486551426</c:v>
                  </c:pt>
                  <c:pt idx="3">
                    <c:v>10.234427831276371</c:v>
                  </c:pt>
                  <c:pt idx="4">
                    <c:v>10.137534509631374</c:v>
                  </c:pt>
                </c:numCache>
              </c:numRef>
            </c:plus>
            <c:minus>
              <c:numRef>
                <c:f>VmaxCPE100!$V$33:$V$37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6.4590316575115887</c:v>
                  </c:pt>
                  <c:pt idx="2">
                    <c:v>8.2942160486551426</c:v>
                  </c:pt>
                  <c:pt idx="3">
                    <c:v>10.234427831276371</c:v>
                  </c:pt>
                  <c:pt idx="4">
                    <c:v>10.137534509631374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VmaxCPE100!$T$33:$T$37</c:f>
              <c:strCache>
                <c:ptCount val="5"/>
                <c:pt idx="0">
                  <c:v>Control</c:v>
                </c:pt>
                <c:pt idx="1">
                  <c:v>0,05</c:v>
                </c:pt>
                <c:pt idx="2">
                  <c:v>0,5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VmaxCPE100!$U$33:$U$37</c:f>
              <c:numCache>
                <c:formatCode>0.00</c:formatCode>
                <c:ptCount val="5"/>
                <c:pt idx="0">
                  <c:v>100</c:v>
                </c:pt>
                <c:pt idx="1">
                  <c:v>84.343587404439049</c:v>
                </c:pt>
                <c:pt idx="2">
                  <c:v>86.856614587328437</c:v>
                </c:pt>
                <c:pt idx="3">
                  <c:v>104.13332421105115</c:v>
                </c:pt>
                <c:pt idx="4">
                  <c:v>107.37304429954798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7-40FD-AAD5-A4A8213EC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7875896"/>
        <c:axId val="401862336"/>
      </c:barChart>
      <c:catAx>
        <c:axId val="407875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400" b="0" i="0" u="none" strike="noStrike" kern="1200" baseline="0">
                    <a:solidFill>
                      <a:schemeClr val="tx1"/>
                    </a:solidFill>
                  </a:rPr>
                  <a:t>Concentration of polyethylene (100nm) [µg/ml]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01862336"/>
        <c:crosses val="autoZero"/>
        <c:auto val="1"/>
        <c:lblAlgn val="ctr"/>
        <c:lblOffset val="100"/>
        <c:noMultiLvlLbl val="0"/>
      </c:catAx>
      <c:valAx>
        <c:axId val="401862336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VmaxC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0787589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300" baseline="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649068953538612"/>
          <c:y val="6.9967087285343302E-2"/>
          <c:w val="0.77169322377543648"/>
          <c:h val="0.7208351056030382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[1]Amax!$V$33:$V$37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5.906994952985575</c:v>
                  </c:pt>
                  <c:pt idx="2">
                    <c:v>10.038796421726794</c:v>
                  </c:pt>
                  <c:pt idx="3">
                    <c:v>8.2693277816207527</c:v>
                  </c:pt>
                  <c:pt idx="4">
                    <c:v>13.096917876108115</c:v>
                  </c:pt>
                </c:numCache>
              </c:numRef>
            </c:plus>
            <c:minus>
              <c:numRef>
                <c:f>[1]Amax!$V$33:$V$37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5.906994952985575</c:v>
                  </c:pt>
                  <c:pt idx="2">
                    <c:v>10.038796421726794</c:v>
                  </c:pt>
                  <c:pt idx="3">
                    <c:v>8.2693277816207527</c:v>
                  </c:pt>
                  <c:pt idx="4">
                    <c:v>13.096917876108115</c:v>
                  </c:pt>
                </c:numCache>
              </c:numRef>
            </c:minus>
          </c:errBars>
          <c:cat>
            <c:strRef>
              <c:f>AmaxPE50!$T$33:$T$37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AmaxPE50!$U$33:$U$37</c:f>
              <c:numCache>
                <c:formatCode>0.00</c:formatCode>
                <c:ptCount val="5"/>
                <c:pt idx="0">
                  <c:v>100</c:v>
                </c:pt>
                <c:pt idx="1">
                  <c:v>100.71191712525942</c:v>
                </c:pt>
                <c:pt idx="2">
                  <c:v>103.0745265334683</c:v>
                </c:pt>
                <c:pt idx="3">
                  <c:v>103.41009167960969</c:v>
                </c:pt>
                <c:pt idx="4">
                  <c:v>84.622728635926507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E6-4457-BD36-11CA45F83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29816456687260828"/>
              <c:y val="0.897926050607540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 cap="sq" cmpd="sng" algn="ctr">
            <a:solidFill>
              <a:schemeClr val="tx1"/>
            </a:solidFill>
            <a:beve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A max </a:t>
                </a:r>
                <a:r>
                  <a:rPr lang="pl-PL" sz="1800">
                    <a:solidFill>
                      <a:schemeClr val="tx1"/>
                    </a:solidFill>
                  </a:rPr>
                  <a:t>(% )</a:t>
                </a:r>
              </a:p>
            </c:rich>
          </c:tx>
          <c:layout>
            <c:manualLayout>
              <c:xMode val="edge"/>
              <c:yMode val="edge"/>
              <c:x val="6.565126711783735E-2"/>
              <c:y val="0.3095053293151917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610860505106651E-2"/>
          <c:y val="4.1199886987854734E-2"/>
          <c:w val="0.89841286007226318"/>
          <c:h val="0.769657822645940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[2]Amax!$V$33:$V$37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5.5459389229779026</c:v>
                  </c:pt>
                  <c:pt idx="2">
                    <c:v>11.424805940718755</c:v>
                  </c:pt>
                  <c:pt idx="3">
                    <c:v>5.7822783442226484</c:v>
                  </c:pt>
                  <c:pt idx="4">
                    <c:v>7.2354998187504664</c:v>
                  </c:pt>
                </c:numCache>
              </c:numRef>
            </c:plus>
            <c:minus>
              <c:numRef>
                <c:f>[2]Amax!$V$33:$V$37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5.5459389229779026</c:v>
                  </c:pt>
                  <c:pt idx="2">
                    <c:v>11.424805940718755</c:v>
                  </c:pt>
                  <c:pt idx="3">
                    <c:v>5.7822783442226484</c:v>
                  </c:pt>
                  <c:pt idx="4">
                    <c:v>7.2354998187504664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AmaxPE130!$T$33:$T$37</c:f>
              <c:strCache>
                <c:ptCount val="5"/>
                <c:pt idx="0">
                  <c:v>Control</c:v>
                </c:pt>
                <c:pt idx="1">
                  <c:v>0,05</c:v>
                </c:pt>
                <c:pt idx="2">
                  <c:v>0,5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AmaxPE130!$U$33:$U$37</c:f>
              <c:numCache>
                <c:formatCode>0.00</c:formatCode>
                <c:ptCount val="5"/>
                <c:pt idx="0">
                  <c:v>100</c:v>
                </c:pt>
                <c:pt idx="1">
                  <c:v>98.59908023280002</c:v>
                </c:pt>
                <c:pt idx="2">
                  <c:v>105.55250011934596</c:v>
                </c:pt>
                <c:pt idx="3">
                  <c:v>104.79675230389081</c:v>
                </c:pt>
                <c:pt idx="4">
                  <c:v>107.44650221359559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C-4DAB-AC55-D389117FA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1896408"/>
        <c:axId val="551895328"/>
      </c:barChart>
      <c:catAx>
        <c:axId val="551896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kern="1200" baseline="0">
                    <a:solidFill>
                      <a:schemeClr val="tx1"/>
                    </a:solidFill>
                  </a:rPr>
                  <a:t>Concentration of polyethylene (100nm) [µg/ml]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1895328"/>
        <c:crosses val="autoZero"/>
        <c:auto val="1"/>
        <c:lblAlgn val="ctr"/>
        <c:lblOffset val="100"/>
        <c:noMultiLvlLbl val="0"/>
      </c:catAx>
      <c:valAx>
        <c:axId val="55189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Amax</a:t>
                </a:r>
                <a:r>
                  <a:rPr lang="pl-PL" baseline="0"/>
                  <a:t> (%)</a:t>
                </a:r>
                <a:endParaRPr lang="pl-PL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1896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80012403094703"/>
          <c:y val="9.3052163574371155E-2"/>
          <c:w val="0.78638363575265524"/>
          <c:h val="0.6977502924715093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[1]VmaxF!$S$33:$S$37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5.5378450635413845</c:v>
                  </c:pt>
                  <c:pt idx="2">
                    <c:v>10.036108091890467</c:v>
                  </c:pt>
                  <c:pt idx="3">
                    <c:v>7.4390279877933114</c:v>
                  </c:pt>
                  <c:pt idx="4">
                    <c:v>13.579757272812177</c:v>
                  </c:pt>
                </c:numCache>
              </c:numRef>
            </c:plus>
            <c:minus>
              <c:numRef>
                <c:f>[1]VmaxF!$S$33:$S$37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5.5378450635413845</c:v>
                  </c:pt>
                  <c:pt idx="2">
                    <c:v>10.036108091890467</c:v>
                  </c:pt>
                  <c:pt idx="3">
                    <c:v>7.4390279877933114</c:v>
                  </c:pt>
                  <c:pt idx="4">
                    <c:v>13.579757272812177</c:v>
                  </c:pt>
                </c:numCache>
              </c:numRef>
            </c:minus>
          </c:errBars>
          <c:cat>
            <c:strRef>
              <c:f>VmaxFPE50!$Q$33:$Q$37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VmaxFPE50!$R$33:$R$37</c:f>
              <c:numCache>
                <c:formatCode>0.00</c:formatCode>
                <c:ptCount val="5"/>
                <c:pt idx="0">
                  <c:v>100</c:v>
                </c:pt>
                <c:pt idx="1">
                  <c:v>95.190446357591199</c:v>
                </c:pt>
                <c:pt idx="2">
                  <c:v>94.938566269040436</c:v>
                </c:pt>
                <c:pt idx="3">
                  <c:v>96.121032483261672</c:v>
                </c:pt>
                <c:pt idx="4">
                  <c:v>80.292149454341796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0D-431E-B4F4-3F5A6DD4F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30856887737175637"/>
              <c:y val="0.8829773100007810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 cap="sq" cmpd="sng" algn="ctr">
            <a:solidFill>
              <a:schemeClr val="tx1"/>
            </a:solidFill>
            <a:beve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>
                    <a:solidFill>
                      <a:schemeClr val="tx1"/>
                    </a:solidFill>
                  </a:rPr>
                  <a:t>VmaxF</a:t>
                </a:r>
                <a:br>
                  <a:rPr lang="pl-PL" sz="1800">
                    <a:solidFill>
                      <a:schemeClr val="tx1"/>
                    </a:solidFill>
                  </a:rPr>
                </a:br>
                <a:r>
                  <a:rPr lang="pl-PL" sz="18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4.6667107001649021E-2"/>
              <c:y val="0.2578418309716965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2914343799421"/>
          <c:y val="7.2406809642664952E-2"/>
          <c:w val="0.8819708565620058"/>
          <c:h val="0.746245375137450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VmaxFPE100!$S$33:$S$37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3.0625313463245285</c:v>
                  </c:pt>
                  <c:pt idx="2">
                    <c:v>8.3702363011163499</c:v>
                  </c:pt>
                  <c:pt idx="3">
                    <c:v>10.975010326062321</c:v>
                  </c:pt>
                  <c:pt idx="4">
                    <c:v>5.1197980662316036</c:v>
                  </c:pt>
                </c:numCache>
              </c:numRef>
            </c:plus>
            <c:minus>
              <c:numRef>
                <c:f>VmaxFPE100!$S$33:$S$37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3.0625313463245285</c:v>
                  </c:pt>
                  <c:pt idx="2">
                    <c:v>8.3702363011163499</c:v>
                  </c:pt>
                  <c:pt idx="3">
                    <c:v>10.975010326062321</c:v>
                  </c:pt>
                  <c:pt idx="4">
                    <c:v>5.1197980662316036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VmaxFPE100!$Q$33:$Q$37</c:f>
              <c:strCache>
                <c:ptCount val="5"/>
                <c:pt idx="0">
                  <c:v>Control</c:v>
                </c:pt>
                <c:pt idx="1">
                  <c:v>0,05</c:v>
                </c:pt>
                <c:pt idx="2">
                  <c:v>0,5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VmaxFPE100!$R$33:$R$37</c:f>
              <c:numCache>
                <c:formatCode>0.00</c:formatCode>
                <c:ptCount val="5"/>
                <c:pt idx="0">
                  <c:v>100</c:v>
                </c:pt>
                <c:pt idx="1">
                  <c:v>90.497281303809913</c:v>
                </c:pt>
                <c:pt idx="2">
                  <c:v>95.931952817940115</c:v>
                </c:pt>
                <c:pt idx="3">
                  <c:v>102.07165207779728</c:v>
                </c:pt>
                <c:pt idx="4">
                  <c:v>107.21707123245206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A-433D-9255-BA6BEA628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7875896"/>
        <c:axId val="401862336"/>
      </c:barChart>
      <c:catAx>
        <c:axId val="407875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400" b="0" i="0" u="none" strike="noStrike" kern="1200" baseline="0">
                    <a:solidFill>
                      <a:schemeClr val="tx1"/>
                    </a:solidFill>
                  </a:rPr>
                  <a:t>Concentration of polyethylene (100nm) [µg/ml]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01862336"/>
        <c:crosses val="autoZero"/>
        <c:auto val="1"/>
        <c:lblAlgn val="ctr"/>
        <c:lblOffset val="100"/>
        <c:noMultiLvlLbl val="0"/>
      </c:catAx>
      <c:valAx>
        <c:axId val="40186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>
                    <a:solidFill>
                      <a:schemeClr val="tx1"/>
                    </a:solidFill>
                  </a:rPr>
                  <a:t>VmaxF</a:t>
                </a:r>
              </a:p>
            </c:rich>
          </c:tx>
          <c:layout>
            <c:manualLayout>
              <c:xMode val="edge"/>
              <c:yMode val="edge"/>
              <c:x val="1.6363636789578626E-2"/>
              <c:y val="0.37611146026634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40787589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300" baseline="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423833</xdr:colOff>
      <xdr:row>17</xdr:row>
      <xdr:rowOff>135336</xdr:rowOff>
    </xdr:from>
    <xdr:to>
      <xdr:col>24</xdr:col>
      <xdr:colOff>522368</xdr:colOff>
      <xdr:row>46</xdr:row>
      <xdr:rowOff>9411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34E2ED57-B1E5-4B59-B968-F9966D1AF5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423833</xdr:colOff>
      <xdr:row>17</xdr:row>
      <xdr:rowOff>135336</xdr:rowOff>
    </xdr:from>
    <xdr:to>
      <xdr:col>24</xdr:col>
      <xdr:colOff>522368</xdr:colOff>
      <xdr:row>46</xdr:row>
      <xdr:rowOff>9411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998786E-F8EA-4220-BCB2-A9331093C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423833</xdr:colOff>
      <xdr:row>17</xdr:row>
      <xdr:rowOff>135336</xdr:rowOff>
    </xdr:from>
    <xdr:to>
      <xdr:col>24</xdr:col>
      <xdr:colOff>522368</xdr:colOff>
      <xdr:row>46</xdr:row>
      <xdr:rowOff>9411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E5F3B55-DCDA-4ED2-A501-B0614C8044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152400</xdr:colOff>
      <xdr:row>40</xdr:row>
      <xdr:rowOff>80566</xdr:rowOff>
    </xdr:from>
    <xdr:to>
      <xdr:col>28</xdr:col>
      <xdr:colOff>529431</xdr:colOff>
      <xdr:row>58</xdr:row>
      <xdr:rowOff>107458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B7CF443F-24C3-4B14-B2A2-C93A7B6713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429847</xdr:colOff>
      <xdr:row>40</xdr:row>
      <xdr:rowOff>39077</xdr:rowOff>
    </xdr:from>
    <xdr:to>
      <xdr:col>28</xdr:col>
      <xdr:colOff>441765</xdr:colOff>
      <xdr:row>67</xdr:row>
      <xdr:rowOff>107651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F3ECFE7B-C435-4FC5-A7D1-1D79B940CA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53553</xdr:colOff>
      <xdr:row>44</xdr:row>
      <xdr:rowOff>145361</xdr:rowOff>
    </xdr:from>
    <xdr:to>
      <xdr:col>29</xdr:col>
      <xdr:colOff>160662</xdr:colOff>
      <xdr:row>62</xdr:row>
      <xdr:rowOff>141153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77834957-2580-4E9F-A9D4-FB0D0197B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338666</xdr:colOff>
      <xdr:row>39</xdr:row>
      <xdr:rowOff>55889</xdr:rowOff>
    </xdr:from>
    <xdr:to>
      <xdr:col>25</xdr:col>
      <xdr:colOff>155222</xdr:colOff>
      <xdr:row>58</xdr:row>
      <xdr:rowOff>157237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6982A9A7-C847-4B0F-AF67-023C51EB9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233947</xdr:colOff>
      <xdr:row>45</xdr:row>
      <xdr:rowOff>100264</xdr:rowOff>
    </xdr:from>
    <xdr:to>
      <xdr:col>29</xdr:col>
      <xdr:colOff>323070</xdr:colOff>
      <xdr:row>67</xdr:row>
      <xdr:rowOff>122545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357FFDC-2C8F-4A18-888C-F1D132510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92731</xdr:colOff>
      <xdr:row>39</xdr:row>
      <xdr:rowOff>161773</xdr:rowOff>
    </xdr:from>
    <xdr:to>
      <xdr:col>28</xdr:col>
      <xdr:colOff>247953</xdr:colOff>
      <xdr:row>58</xdr:row>
      <xdr:rowOff>61987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73B707AB-84A7-44F8-A0DE-72EF5FF06B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kumenty/A%20DOKTORAT/LABORATORIUM/CFF/PE/(8.01)_zestawienie%20wynik&#243;w%20CFF_PE..xlsx" TargetMode="External"/><Relationship Id="rId2" Type="http://schemas.openxmlformats.org/officeDocument/2006/relationships/externalLinkPath" Target="file:///C:\Dokumenty\A%20DOKTORAT\LABORATORIUM\CFF\PE\(8.01)_zestawienie%20wynik&#243;w%20CFF_PE..xlsx" TargetMode="External"/><Relationship Id="rId1" Type="http://schemas.openxmlformats.org/officeDocument/2006/relationships/externalLinkPath" Target="/Dokumenty/A%20DOKTORAT/LABORATORIUM/CFF/PE/(8.01)_zestawienie%20wynik&#243;w%20CFF_PE.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kumenty/A%20DOKTORAT/LABORATORIUM/CFF/PE130/30.05%20zestawienie%20wynik&#243;w_CFF_PE130_NPs.xlsx" TargetMode="External"/><Relationship Id="rId2" Type="http://schemas.openxmlformats.org/officeDocument/2006/relationships/externalLinkPath" Target="file:///C:\Dokumenty\A%20DOKTORAT\LABORATORIUM\CFF\PE130\30.05%20zestawienie%20wynik&#243;w_CFF_PE130_NPs.xlsx" TargetMode="External"/><Relationship Id="rId1" Type="http://schemas.openxmlformats.org/officeDocument/2006/relationships/externalLinkPath" Target="/Dokumenty/A%20DOKTORAT/LABORATORIUM/CFF/PE130/30.05%20zestawienie%20wynik&#243;w_CFF_PE130_N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ROWE DANE"/>
      <sheetName val="VmaxF"/>
      <sheetName val="VmaxC"/>
      <sheetName val="Amax"/>
      <sheetName val="Time to Amax"/>
    </sheetNames>
    <sheetDataSet>
      <sheetData sheetId="0"/>
      <sheetData sheetId="1">
        <row r="33">
          <cell r="S33">
            <v>0</v>
          </cell>
        </row>
        <row r="34">
          <cell r="S34">
            <v>5.5378450635413845</v>
          </cell>
        </row>
        <row r="35">
          <cell r="S35">
            <v>10.036108091890467</v>
          </cell>
        </row>
        <row r="36">
          <cell r="S36">
            <v>7.4390279877933114</v>
          </cell>
        </row>
        <row r="37">
          <cell r="S37">
            <v>13.579757272812177</v>
          </cell>
        </row>
      </sheetData>
      <sheetData sheetId="2">
        <row r="33">
          <cell r="T33" t="str">
            <v>Control</v>
          </cell>
          <cell r="U33">
            <v>100</v>
          </cell>
          <cell r="V33">
            <v>0</v>
          </cell>
        </row>
        <row r="34">
          <cell r="U34">
            <v>101.14830830259342</v>
          </cell>
          <cell r="V34">
            <v>4.529741628561446</v>
          </cell>
        </row>
        <row r="35">
          <cell r="U35">
            <v>102.77872530304964</v>
          </cell>
          <cell r="V35">
            <v>7.9819843430415274</v>
          </cell>
        </row>
        <row r="36">
          <cell r="U36">
            <v>100.69343939444147</v>
          </cell>
          <cell r="V36">
            <v>4.8505336383460662</v>
          </cell>
        </row>
        <row r="37">
          <cell r="U37">
            <v>75.435404727328347</v>
          </cell>
          <cell r="V37">
            <v>13.765536670744169</v>
          </cell>
        </row>
      </sheetData>
      <sheetData sheetId="3">
        <row r="33">
          <cell r="T33" t="str">
            <v>Control</v>
          </cell>
          <cell r="V33">
            <v>0</v>
          </cell>
        </row>
        <row r="34">
          <cell r="V34">
            <v>5.906994952985575</v>
          </cell>
        </row>
        <row r="35">
          <cell r="V35">
            <v>10.038796421726794</v>
          </cell>
        </row>
        <row r="36">
          <cell r="V36">
            <v>8.2693277816207527</v>
          </cell>
        </row>
        <row r="37">
          <cell r="V37">
            <v>13.096917876108115</v>
          </cell>
        </row>
      </sheetData>
      <sheetData sheetId="4">
        <row r="33">
          <cell r="T33" t="str">
            <v>K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ROWE DANE"/>
      <sheetName val="VmaxC"/>
      <sheetName val="VmaxF"/>
      <sheetName val="Amax"/>
      <sheetName val="Time to max"/>
    </sheetNames>
    <sheetDataSet>
      <sheetData sheetId="0"/>
      <sheetData sheetId="1">
        <row r="33">
          <cell r="T33" t="str">
            <v>K</v>
          </cell>
        </row>
      </sheetData>
      <sheetData sheetId="2">
        <row r="33">
          <cell r="Q33" t="str">
            <v>K</v>
          </cell>
        </row>
      </sheetData>
      <sheetData sheetId="3">
        <row r="33">
          <cell r="T33" t="str">
            <v>K</v>
          </cell>
          <cell r="V33">
            <v>0</v>
          </cell>
        </row>
        <row r="34">
          <cell r="V34">
            <v>5.5459389229779026</v>
          </cell>
        </row>
        <row r="35">
          <cell r="V35">
            <v>11.424805940718755</v>
          </cell>
        </row>
        <row r="36">
          <cell r="V36">
            <v>5.7822783442226484</v>
          </cell>
        </row>
        <row r="37">
          <cell r="V37">
            <v>7.2354998187504664</v>
          </cell>
        </row>
      </sheetData>
      <sheetData sheetId="4">
        <row r="33">
          <cell r="T33" t="str">
            <v>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F349-0F89-4048-BD99-A9DF00537F98}">
  <dimension ref="A1:U48"/>
  <sheetViews>
    <sheetView tabSelected="1" zoomScale="57" zoomScaleNormal="57" workbookViewId="0">
      <selection activeCell="M9" sqref="M9"/>
    </sheetView>
  </sheetViews>
  <sheetFormatPr defaultRowHeight="14.4" x14ac:dyDescent="0.3"/>
  <cols>
    <col min="4" max="4" width="11.88671875" customWidth="1"/>
    <col min="5" max="5" width="9.44140625" customWidth="1"/>
    <col min="7" max="7" width="8.6640625" customWidth="1"/>
  </cols>
  <sheetData>
    <row r="1" spans="1:21" ht="15.6" x14ac:dyDescent="0.3">
      <c r="A1" s="3"/>
      <c r="B1" s="8" t="s">
        <v>29</v>
      </c>
      <c r="C1" s="8" t="s">
        <v>1</v>
      </c>
      <c r="D1" s="3"/>
      <c r="E1" s="3"/>
      <c r="F1" s="63"/>
      <c r="G1" s="65"/>
      <c r="H1" s="64" t="s">
        <v>29</v>
      </c>
      <c r="I1" s="64" t="s">
        <v>1</v>
      </c>
      <c r="J1" s="63"/>
      <c r="O1" s="3"/>
      <c r="P1" s="8"/>
      <c r="Q1" s="8"/>
      <c r="R1" s="3"/>
      <c r="S1" s="3"/>
      <c r="T1" s="20"/>
      <c r="U1" s="3"/>
    </row>
    <row r="2" spans="1:21" ht="15.6" x14ac:dyDescent="0.3">
      <c r="A2" s="24" t="s">
        <v>2</v>
      </c>
      <c r="B2" s="25">
        <v>100</v>
      </c>
      <c r="C2" s="26">
        <v>0</v>
      </c>
      <c r="D2" s="3"/>
      <c r="E2" s="3"/>
      <c r="F2" s="63"/>
      <c r="G2" s="64" t="s">
        <v>31</v>
      </c>
      <c r="H2" s="65">
        <v>100</v>
      </c>
      <c r="I2" s="65"/>
      <c r="J2" s="63"/>
      <c r="O2" s="24"/>
      <c r="P2" s="25"/>
      <c r="Q2" s="26"/>
      <c r="R2" s="3"/>
      <c r="T2" s="3"/>
      <c r="U2" s="3"/>
    </row>
    <row r="3" spans="1:21" ht="15.6" x14ac:dyDescent="0.3">
      <c r="A3" s="24" t="s">
        <v>4</v>
      </c>
      <c r="B3" s="25">
        <v>101.14830830259342</v>
      </c>
      <c r="C3" s="26">
        <v>4.529741628561446</v>
      </c>
      <c r="D3" s="28"/>
      <c r="E3" s="3"/>
      <c r="F3" s="63"/>
      <c r="G3" s="64">
        <v>0.05</v>
      </c>
      <c r="H3" s="67">
        <v>84.343587404439049</v>
      </c>
      <c r="I3" s="68">
        <v>6.4590316575115887</v>
      </c>
      <c r="J3" s="63"/>
      <c r="O3" s="24"/>
      <c r="P3" s="25"/>
      <c r="Q3" s="26"/>
      <c r="R3" s="51"/>
      <c r="U3" s="3"/>
    </row>
    <row r="4" spans="1:21" ht="15.6" x14ac:dyDescent="0.3">
      <c r="A4" s="24" t="s">
        <v>5</v>
      </c>
      <c r="B4" s="25">
        <v>102.77872530304964</v>
      </c>
      <c r="C4" s="26">
        <v>7.9819843430415274</v>
      </c>
      <c r="D4" s="3"/>
      <c r="E4" s="3"/>
      <c r="F4" s="63"/>
      <c r="G4" s="64">
        <v>0.5</v>
      </c>
      <c r="H4" s="67">
        <v>86.856614587328437</v>
      </c>
      <c r="I4" s="68">
        <v>8.2942160486551426</v>
      </c>
      <c r="J4" s="63"/>
      <c r="O4" s="24"/>
      <c r="P4" s="25"/>
      <c r="Q4" s="26"/>
      <c r="R4" s="56"/>
      <c r="U4" s="3"/>
    </row>
    <row r="5" spans="1:21" ht="15.6" x14ac:dyDescent="0.3">
      <c r="A5" s="24">
        <v>5</v>
      </c>
      <c r="B5" s="25">
        <v>100.69343939444147</v>
      </c>
      <c r="C5" s="26">
        <v>4.8505336383460662</v>
      </c>
      <c r="D5" s="3"/>
      <c r="E5" s="3"/>
      <c r="F5" s="63"/>
      <c r="G5" s="64">
        <v>5</v>
      </c>
      <c r="H5" s="67">
        <v>104.13332421105115</v>
      </c>
      <c r="I5" s="68">
        <v>10.234427831276371</v>
      </c>
      <c r="J5" s="63"/>
      <c r="O5" s="24"/>
      <c r="P5" s="25"/>
      <c r="Q5" s="26"/>
      <c r="R5" s="56"/>
      <c r="U5" s="3"/>
    </row>
    <row r="6" spans="1:21" ht="15.6" x14ac:dyDescent="0.3">
      <c r="A6" s="24">
        <v>50</v>
      </c>
      <c r="B6" s="25">
        <v>75.435404727328347</v>
      </c>
      <c r="C6" s="26">
        <v>13.765536670744169</v>
      </c>
      <c r="D6" s="28"/>
      <c r="E6" s="3"/>
      <c r="F6" s="63"/>
      <c r="G6" s="64">
        <v>50</v>
      </c>
      <c r="H6" s="67">
        <v>107.37304429954798</v>
      </c>
      <c r="I6" s="68">
        <v>10.137534509631374</v>
      </c>
      <c r="J6" s="65"/>
      <c r="O6" s="24"/>
      <c r="P6" s="25"/>
      <c r="Q6" s="26"/>
      <c r="R6" s="56"/>
      <c r="U6" s="3"/>
    </row>
    <row r="7" spans="1:21" x14ac:dyDescent="0.3">
      <c r="A7" s="8"/>
      <c r="B7" s="35"/>
      <c r="C7" s="8"/>
      <c r="D7" s="3"/>
      <c r="E7" s="3"/>
      <c r="F7" s="3"/>
      <c r="U7" s="3"/>
    </row>
    <row r="8" spans="1:21" ht="15.6" x14ac:dyDescent="0.3">
      <c r="A8" s="58" t="s">
        <v>6</v>
      </c>
      <c r="G8" s="59" t="s">
        <v>7</v>
      </c>
      <c r="O8" s="70"/>
      <c r="U8" s="3"/>
    </row>
    <row r="9" spans="1:21" x14ac:dyDescent="0.3">
      <c r="A9" s="3"/>
      <c r="B9" s="8"/>
      <c r="C9" s="3"/>
      <c r="D9" s="3"/>
      <c r="E9" s="3"/>
      <c r="F9" s="3"/>
      <c r="G9" s="3"/>
      <c r="H9" s="60"/>
      <c r="P9" s="60"/>
    </row>
    <row r="10" spans="1:21" x14ac:dyDescent="0.3">
      <c r="A10" s="3"/>
      <c r="E10" s="8"/>
      <c r="F10" s="8"/>
      <c r="G10" s="8"/>
      <c r="K10" s="60"/>
      <c r="L10" s="60"/>
      <c r="M10" s="60"/>
      <c r="N10" s="60"/>
      <c r="O10" s="60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"/>
      <c r="E12" s="3"/>
      <c r="F12" s="3"/>
      <c r="G12" s="3"/>
      <c r="H12" s="3"/>
    </row>
    <row r="13" spans="1:21" ht="15.6" x14ac:dyDescent="0.3">
      <c r="A13" s="3"/>
      <c r="B13" s="3"/>
      <c r="C13" s="63" t="s">
        <v>2</v>
      </c>
      <c r="D13" s="64" t="s">
        <v>8</v>
      </c>
      <c r="E13" s="63"/>
      <c r="F13" s="65"/>
      <c r="G13" s="63"/>
      <c r="H13" s="64" t="s">
        <v>30</v>
      </c>
      <c r="I13" s="65"/>
      <c r="J13" s="65"/>
      <c r="K13" s="65"/>
      <c r="Q13" s="64"/>
      <c r="R13" s="65"/>
      <c r="S13" s="65"/>
      <c r="T13" s="65"/>
    </row>
    <row r="14" spans="1:21" ht="15.6" x14ac:dyDescent="0.3">
      <c r="A14" s="3"/>
      <c r="C14" s="65"/>
      <c r="D14" s="64" t="s">
        <v>4</v>
      </c>
      <c r="E14" s="64" t="s">
        <v>5</v>
      </c>
      <c r="F14" s="64">
        <v>5</v>
      </c>
      <c r="G14" s="64">
        <v>50</v>
      </c>
      <c r="H14" s="64" t="s">
        <v>4</v>
      </c>
      <c r="I14" s="64" t="s">
        <v>5</v>
      </c>
      <c r="J14" s="64">
        <v>5</v>
      </c>
      <c r="K14" s="64">
        <v>50</v>
      </c>
      <c r="P14" s="63"/>
      <c r="Q14" s="64"/>
      <c r="R14" s="64"/>
      <c r="S14" s="64"/>
      <c r="T14" s="64"/>
    </row>
    <row r="15" spans="1:21" ht="15.6" x14ac:dyDescent="0.3">
      <c r="B15" t="s">
        <v>29</v>
      </c>
      <c r="C15" s="66">
        <f>$B2</f>
        <v>100</v>
      </c>
      <c r="D15" s="66">
        <f>$B3</f>
        <v>101.14830830259342</v>
      </c>
      <c r="E15" s="66">
        <f>$B4</f>
        <v>102.77872530304964</v>
      </c>
      <c r="F15" s="66">
        <f>$B5</f>
        <v>100.69343939444147</v>
      </c>
      <c r="G15" s="66">
        <f>$B6</f>
        <v>75.435404727328347</v>
      </c>
      <c r="H15" s="67">
        <f>$H3</f>
        <v>84.343587404439049</v>
      </c>
      <c r="I15" s="65">
        <f>$H4</f>
        <v>86.856614587328437</v>
      </c>
      <c r="J15" s="67">
        <f>$H5</f>
        <v>104.13332421105115</v>
      </c>
      <c r="K15" s="65">
        <f>$H6</f>
        <v>107.37304429954798</v>
      </c>
      <c r="P15" s="66"/>
      <c r="Q15" s="66"/>
      <c r="R15" s="66"/>
      <c r="S15" s="66"/>
      <c r="T15" s="66"/>
    </row>
    <row r="16" spans="1:21" ht="15.6" x14ac:dyDescent="0.3">
      <c r="B16" t="s">
        <v>1</v>
      </c>
      <c r="C16" s="26">
        <f>$C2</f>
        <v>0</v>
      </c>
      <c r="D16" s="26">
        <f>$C3</f>
        <v>4.529741628561446</v>
      </c>
      <c r="E16" s="26">
        <f>$C4</f>
        <v>7.9819843430415274</v>
      </c>
      <c r="F16" s="26">
        <f>$C5</f>
        <v>4.8505336383460662</v>
      </c>
      <c r="G16" s="26">
        <f>$C6</f>
        <v>13.765536670744169</v>
      </c>
      <c r="H16" s="35">
        <f>$I3</f>
        <v>6.4590316575115887</v>
      </c>
      <c r="I16" s="8">
        <f>$I4</f>
        <v>8.2942160486551426</v>
      </c>
      <c r="J16" s="8">
        <f>$I5</f>
        <v>10.234427831276371</v>
      </c>
      <c r="K16" s="8">
        <f>$I6</f>
        <v>10.137534509631374</v>
      </c>
      <c r="P16" s="26"/>
      <c r="Q16" s="26"/>
      <c r="R16" s="26"/>
      <c r="S16" s="26"/>
      <c r="T16" s="8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8"/>
      <c r="B43" s="35"/>
      <c r="C43" s="8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37"/>
      <c r="B47" s="3"/>
      <c r="C47" s="3"/>
      <c r="D47" s="3"/>
      <c r="E47" s="3"/>
      <c r="F47" s="3"/>
      <c r="G47" s="3"/>
    </row>
    <row r="48" spans="1:7" x14ac:dyDescent="0.3">
      <c r="A48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D8CE-8E76-4C27-9633-EC54B1ED1298}">
  <dimension ref="A1:U48"/>
  <sheetViews>
    <sheetView zoomScale="57" zoomScaleNormal="57" workbookViewId="0">
      <selection activeCell="P13" sqref="P13"/>
    </sheetView>
  </sheetViews>
  <sheetFormatPr defaultRowHeight="14.4" x14ac:dyDescent="0.3"/>
  <cols>
    <col min="4" max="4" width="11.88671875" customWidth="1"/>
    <col min="5" max="5" width="9.44140625" customWidth="1"/>
    <col min="7" max="7" width="8.6640625" customWidth="1"/>
    <col min="10" max="10" width="14" customWidth="1"/>
  </cols>
  <sheetData>
    <row r="1" spans="1:21" ht="15.6" x14ac:dyDescent="0.3">
      <c r="A1" s="3"/>
      <c r="B1" s="8" t="s">
        <v>29</v>
      </c>
      <c r="C1" s="8" t="s">
        <v>1</v>
      </c>
      <c r="D1" s="3"/>
      <c r="E1" s="3"/>
      <c r="F1" s="63"/>
      <c r="G1" s="3"/>
      <c r="H1" s="8" t="s">
        <v>29</v>
      </c>
      <c r="I1" s="8" t="s">
        <v>1</v>
      </c>
      <c r="J1" s="3"/>
      <c r="O1" s="3"/>
      <c r="P1" s="8"/>
      <c r="Q1" s="8"/>
      <c r="R1" s="3"/>
      <c r="S1" s="3"/>
      <c r="T1" s="20"/>
      <c r="U1" s="3"/>
    </row>
    <row r="2" spans="1:21" ht="15.6" x14ac:dyDescent="0.3">
      <c r="A2" s="24" t="s">
        <v>2</v>
      </c>
      <c r="B2" s="25">
        <v>100</v>
      </c>
      <c r="C2" s="26">
        <v>0</v>
      </c>
      <c r="D2" s="3"/>
      <c r="E2" s="3"/>
      <c r="F2" s="63"/>
      <c r="G2" s="24" t="s">
        <v>31</v>
      </c>
      <c r="H2" s="25">
        <v>100</v>
      </c>
      <c r="I2" s="26">
        <v>0</v>
      </c>
      <c r="J2" s="55"/>
      <c r="O2" s="24"/>
      <c r="P2" s="25"/>
      <c r="Q2" s="26"/>
      <c r="R2" s="3"/>
      <c r="T2" s="3"/>
      <c r="U2" s="3"/>
    </row>
    <row r="3" spans="1:21" ht="15.6" x14ac:dyDescent="0.3">
      <c r="A3" s="24" t="s">
        <v>4</v>
      </c>
      <c r="B3" s="25">
        <v>100.71191712525942</v>
      </c>
      <c r="C3" s="26">
        <v>5.906994952985575</v>
      </c>
      <c r="D3" s="3"/>
      <c r="E3" s="3"/>
      <c r="F3" s="63"/>
      <c r="G3" s="24">
        <v>0.05</v>
      </c>
      <c r="H3" s="25">
        <v>98.59908023280002</v>
      </c>
      <c r="I3" s="26">
        <v>5.5459389229779026</v>
      </c>
      <c r="J3" s="55"/>
      <c r="O3" s="24"/>
      <c r="P3" s="25"/>
      <c r="Q3" s="26"/>
      <c r="R3" s="57"/>
      <c r="U3" s="3"/>
    </row>
    <row r="4" spans="1:21" ht="15.6" x14ac:dyDescent="0.3">
      <c r="A4" s="24" t="s">
        <v>5</v>
      </c>
      <c r="B4" s="25">
        <v>103.0745265334683</v>
      </c>
      <c r="C4" s="26">
        <v>10.038796421726794</v>
      </c>
      <c r="D4" s="3"/>
      <c r="E4" s="3"/>
      <c r="F4" s="63"/>
      <c r="G4" s="24">
        <v>0.5</v>
      </c>
      <c r="H4" s="25">
        <v>105.55250011934596</v>
      </c>
      <c r="I4" s="26">
        <v>11.424805940718755</v>
      </c>
      <c r="J4" s="55"/>
      <c r="O4" s="24"/>
      <c r="P4" s="25"/>
      <c r="Q4" s="26"/>
      <c r="R4" s="57"/>
      <c r="U4" s="3"/>
    </row>
    <row r="5" spans="1:21" ht="15.6" x14ac:dyDescent="0.3">
      <c r="A5" s="24">
        <v>5</v>
      </c>
      <c r="B5" s="25">
        <v>103.41009167960969</v>
      </c>
      <c r="C5" s="26">
        <v>8.2693277816207527</v>
      </c>
      <c r="D5" s="3"/>
      <c r="E5" s="3"/>
      <c r="F5" s="63"/>
      <c r="G5" s="24">
        <v>5</v>
      </c>
      <c r="H5" s="25">
        <v>104.79675230389081</v>
      </c>
      <c r="I5" s="26">
        <v>5.7822783442226484</v>
      </c>
      <c r="J5" s="55"/>
      <c r="O5" s="24"/>
      <c r="P5" s="25"/>
      <c r="Q5" s="26"/>
      <c r="R5" s="57"/>
      <c r="U5" s="3"/>
    </row>
    <row r="6" spans="1:21" ht="15.6" x14ac:dyDescent="0.3">
      <c r="A6" s="24">
        <v>50</v>
      </c>
      <c r="B6" s="25">
        <v>84.622728635926507</v>
      </c>
      <c r="C6" s="26">
        <v>13.096917876108115</v>
      </c>
      <c r="D6" s="28"/>
      <c r="E6" s="3"/>
      <c r="F6" s="63"/>
      <c r="G6" s="24">
        <v>50</v>
      </c>
      <c r="H6" s="25">
        <v>107.44650221359559</v>
      </c>
      <c r="I6" s="26">
        <v>7.2354998187504664</v>
      </c>
      <c r="J6" s="55"/>
      <c r="O6" s="24"/>
      <c r="P6" s="25"/>
      <c r="Q6" s="26"/>
      <c r="R6" s="57"/>
      <c r="U6" s="3"/>
    </row>
    <row r="7" spans="1:21" x14ac:dyDescent="0.3">
      <c r="A7" s="3"/>
      <c r="B7" s="3"/>
      <c r="C7" s="3"/>
      <c r="D7" s="3"/>
      <c r="E7" s="3"/>
      <c r="F7" s="3"/>
      <c r="G7" s="3"/>
      <c r="H7" s="3"/>
      <c r="I7" s="3"/>
      <c r="J7" s="3"/>
      <c r="O7" s="3"/>
      <c r="P7" s="3"/>
      <c r="Q7" s="3"/>
      <c r="R7" s="3"/>
      <c r="U7" s="3"/>
    </row>
    <row r="8" spans="1:21" ht="18" x14ac:dyDescent="0.35">
      <c r="A8" s="69" t="s">
        <v>6</v>
      </c>
      <c r="B8" s="3"/>
      <c r="C8" s="3"/>
      <c r="D8" s="3"/>
      <c r="G8" s="69" t="s">
        <v>7</v>
      </c>
      <c r="H8" s="3"/>
      <c r="I8" s="3"/>
      <c r="J8" s="3"/>
      <c r="O8" s="42"/>
      <c r="P8" s="3"/>
      <c r="Q8" s="3"/>
      <c r="R8" s="3"/>
      <c r="U8" s="3"/>
    </row>
    <row r="9" spans="1:21" x14ac:dyDescent="0.3">
      <c r="A9" s="3"/>
      <c r="B9" s="8"/>
      <c r="C9" s="3"/>
      <c r="D9" s="3"/>
      <c r="E9" s="3"/>
      <c r="F9" s="3"/>
      <c r="G9" s="3"/>
      <c r="H9" s="60"/>
      <c r="P9" s="60"/>
    </row>
    <row r="10" spans="1:21" x14ac:dyDescent="0.3">
      <c r="A10" s="3"/>
      <c r="E10" s="8"/>
      <c r="F10" s="8"/>
      <c r="G10" s="8"/>
      <c r="K10" s="60"/>
      <c r="L10" s="60"/>
      <c r="M10" s="60"/>
      <c r="N10" s="60"/>
      <c r="O10" s="60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"/>
      <c r="E12" s="3"/>
      <c r="F12" s="3"/>
      <c r="G12" s="3"/>
      <c r="H12" s="3"/>
      <c r="P12" s="3"/>
    </row>
    <row r="13" spans="1:21" ht="15.6" x14ac:dyDescent="0.3">
      <c r="A13" s="3"/>
      <c r="B13" s="3"/>
      <c r="C13" s="63" t="s">
        <v>2</v>
      </c>
      <c r="D13" s="64" t="s">
        <v>8</v>
      </c>
      <c r="E13" s="63"/>
      <c r="F13" s="65"/>
      <c r="G13" s="63"/>
      <c r="H13" s="64" t="s">
        <v>30</v>
      </c>
      <c r="I13" s="65"/>
      <c r="J13" s="65"/>
      <c r="K13" s="65"/>
      <c r="Q13" s="64"/>
      <c r="R13" s="65"/>
      <c r="S13" s="65"/>
      <c r="T13" s="65"/>
    </row>
    <row r="14" spans="1:21" ht="15.6" x14ac:dyDescent="0.3">
      <c r="A14" s="3"/>
      <c r="C14" s="65"/>
      <c r="D14" s="64" t="s">
        <v>4</v>
      </c>
      <c r="E14" s="64" t="s">
        <v>5</v>
      </c>
      <c r="F14" s="64">
        <v>5</v>
      </c>
      <c r="G14" s="64">
        <v>50</v>
      </c>
      <c r="H14" s="64" t="s">
        <v>4</v>
      </c>
      <c r="I14" s="64" t="s">
        <v>5</v>
      </c>
      <c r="J14" s="64">
        <v>5</v>
      </c>
      <c r="K14" s="64">
        <v>50</v>
      </c>
      <c r="P14" s="63"/>
      <c r="Q14" s="64"/>
      <c r="R14" s="64"/>
      <c r="S14" s="64"/>
      <c r="T14" s="64"/>
    </row>
    <row r="15" spans="1:21" ht="15.6" x14ac:dyDescent="0.3">
      <c r="B15" t="s">
        <v>29</v>
      </c>
      <c r="C15" s="66">
        <f>$B2</f>
        <v>100</v>
      </c>
      <c r="D15" s="66">
        <f>$B3</f>
        <v>100.71191712525942</v>
      </c>
      <c r="E15" s="66">
        <f>$B4</f>
        <v>103.0745265334683</v>
      </c>
      <c r="F15" s="66">
        <f>$B5</f>
        <v>103.41009167960969</v>
      </c>
      <c r="G15" s="66">
        <f>$B6</f>
        <v>84.622728635926507</v>
      </c>
      <c r="H15" s="67">
        <f>$H3</f>
        <v>98.59908023280002</v>
      </c>
      <c r="I15" s="65">
        <f>$H4</f>
        <v>105.55250011934596</v>
      </c>
      <c r="J15" s="67">
        <f>$H5</f>
        <v>104.79675230389081</v>
      </c>
      <c r="K15" s="65">
        <f>$H6</f>
        <v>107.44650221359559</v>
      </c>
      <c r="P15" s="66"/>
      <c r="Q15" s="66"/>
      <c r="R15" s="66"/>
      <c r="S15" s="66"/>
      <c r="T15" s="66"/>
    </row>
    <row r="16" spans="1:21" ht="15.6" x14ac:dyDescent="0.3">
      <c r="B16" t="s">
        <v>1</v>
      </c>
      <c r="C16" s="26">
        <f>$C2</f>
        <v>0</v>
      </c>
      <c r="D16" s="26">
        <f>$C3</f>
        <v>5.906994952985575</v>
      </c>
      <c r="E16" s="26">
        <f>$C4</f>
        <v>10.038796421726794</v>
      </c>
      <c r="F16" s="26">
        <f>$C5</f>
        <v>8.2693277816207527</v>
      </c>
      <c r="G16" s="26">
        <f>$C6</f>
        <v>13.096917876108115</v>
      </c>
      <c r="H16" s="35">
        <f>$I3</f>
        <v>5.5459389229779026</v>
      </c>
      <c r="I16" s="8">
        <f>$I4</f>
        <v>11.424805940718755</v>
      </c>
      <c r="J16" s="8">
        <f>$I5</f>
        <v>5.7822783442226484</v>
      </c>
      <c r="K16" s="8">
        <f>$I6</f>
        <v>7.2354998187504664</v>
      </c>
      <c r="P16" s="26"/>
      <c r="Q16" s="26"/>
      <c r="R16" s="26"/>
      <c r="S16" s="26"/>
      <c r="T16" s="8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8"/>
      <c r="B43" s="35"/>
      <c r="C43" s="8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37"/>
      <c r="B47" s="3"/>
      <c r="C47" s="3"/>
      <c r="D47" s="3"/>
      <c r="E47" s="3"/>
      <c r="F47" s="3"/>
      <c r="G47" s="3"/>
    </row>
    <row r="48" spans="1:7" x14ac:dyDescent="0.3">
      <c r="A48" t="s">
        <v>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732E-4CEE-4061-8CEA-D53036748145}">
  <dimension ref="A1:U48"/>
  <sheetViews>
    <sheetView zoomScale="45" zoomScaleNormal="57" workbookViewId="0">
      <selection activeCell="O15" sqref="O15"/>
    </sheetView>
  </sheetViews>
  <sheetFormatPr defaultRowHeight="14.4" x14ac:dyDescent="0.3"/>
  <cols>
    <col min="5" max="5" width="9.44140625" customWidth="1"/>
    <col min="7" max="7" width="8.6640625" customWidth="1"/>
  </cols>
  <sheetData>
    <row r="1" spans="1:21" ht="15.6" x14ac:dyDescent="0.3">
      <c r="A1" s="3"/>
      <c r="B1" s="8" t="s">
        <v>29</v>
      </c>
      <c r="C1" s="8" t="s">
        <v>1</v>
      </c>
      <c r="D1" s="3"/>
      <c r="E1" s="3"/>
      <c r="F1" s="3"/>
      <c r="H1" s="60" t="s">
        <v>29</v>
      </c>
      <c r="I1" s="8" t="s">
        <v>1</v>
      </c>
      <c r="O1" s="24"/>
      <c r="P1" s="25"/>
      <c r="Q1" s="26"/>
      <c r="R1" s="3"/>
      <c r="S1" s="3"/>
      <c r="T1" s="20"/>
      <c r="U1" s="3"/>
    </row>
    <row r="2" spans="1:21" ht="15.6" x14ac:dyDescent="0.3">
      <c r="A2" s="24" t="s">
        <v>2</v>
      </c>
      <c r="B2" s="25">
        <v>100</v>
      </c>
      <c r="C2" s="26">
        <v>0</v>
      </c>
      <c r="D2" s="3"/>
      <c r="E2" s="3"/>
      <c r="F2" s="3"/>
      <c r="G2" s="8" t="s">
        <v>3</v>
      </c>
      <c r="H2">
        <v>100</v>
      </c>
      <c r="I2" s="8">
        <v>0</v>
      </c>
      <c r="O2" s="24"/>
      <c r="P2" s="25"/>
      <c r="Q2" s="26"/>
      <c r="R2" s="3"/>
      <c r="T2" s="3"/>
      <c r="U2" s="3"/>
    </row>
    <row r="3" spans="1:21" ht="15.6" x14ac:dyDescent="0.3">
      <c r="A3" s="24" t="s">
        <v>4</v>
      </c>
      <c r="B3" s="25">
        <v>95.190446357591199</v>
      </c>
      <c r="C3" s="26">
        <v>5.5378450635413845</v>
      </c>
      <c r="D3" s="28"/>
      <c r="E3" s="3"/>
      <c r="F3" s="3"/>
      <c r="G3" s="8">
        <v>0.05</v>
      </c>
      <c r="H3">
        <v>90.497281303809913</v>
      </c>
      <c r="I3" s="8">
        <v>3.0625313463245285</v>
      </c>
      <c r="J3" s="61"/>
      <c r="O3" s="24"/>
      <c r="P3" s="25"/>
      <c r="Q3" s="26"/>
      <c r="R3" s="3"/>
      <c r="U3" s="3"/>
    </row>
    <row r="4" spans="1:21" ht="15.6" x14ac:dyDescent="0.3">
      <c r="A4" s="24" t="s">
        <v>5</v>
      </c>
      <c r="B4" s="25">
        <v>94.938566269040436</v>
      </c>
      <c r="C4" s="26">
        <v>10.036108091890467</v>
      </c>
      <c r="D4" s="3"/>
      <c r="E4" s="3"/>
      <c r="F4" s="3"/>
      <c r="G4" s="8">
        <v>0.5</v>
      </c>
      <c r="H4">
        <v>95.931952817940115</v>
      </c>
      <c r="I4" s="8">
        <v>8.3702363011163499</v>
      </c>
      <c r="O4" s="24"/>
      <c r="P4" s="25"/>
      <c r="Q4" s="26"/>
      <c r="R4" s="3"/>
      <c r="U4" s="3"/>
    </row>
    <row r="5" spans="1:21" ht="15.6" x14ac:dyDescent="0.3">
      <c r="A5" s="24">
        <v>5</v>
      </c>
      <c r="B5" s="25">
        <v>96.121032483261672</v>
      </c>
      <c r="C5" s="26">
        <v>7.4390279877933114</v>
      </c>
      <c r="D5" s="3"/>
      <c r="E5" s="3"/>
      <c r="F5" s="3"/>
      <c r="G5" s="8">
        <v>5</v>
      </c>
      <c r="H5">
        <v>102.07165207779728</v>
      </c>
      <c r="I5" s="8">
        <v>10.975010326062321</v>
      </c>
      <c r="O5" s="24"/>
      <c r="P5" s="25"/>
      <c r="Q5" s="26"/>
      <c r="R5" s="3"/>
      <c r="U5" s="3"/>
    </row>
    <row r="6" spans="1:21" ht="15.6" x14ac:dyDescent="0.3">
      <c r="A6" s="24">
        <v>50</v>
      </c>
      <c r="B6" s="25">
        <v>80.292149454341796</v>
      </c>
      <c r="C6" s="26">
        <v>13.579757272812177</v>
      </c>
      <c r="D6" s="34"/>
      <c r="E6" s="3"/>
      <c r="F6" s="3"/>
      <c r="G6" s="8">
        <v>50</v>
      </c>
      <c r="H6">
        <v>107.21707123245206</v>
      </c>
      <c r="I6" s="8">
        <v>5.1197980662316036</v>
      </c>
      <c r="J6" s="61"/>
      <c r="O6" s="8"/>
      <c r="P6" s="62"/>
      <c r="Q6" s="8"/>
      <c r="R6" s="61"/>
      <c r="U6" s="3"/>
    </row>
    <row r="7" spans="1:21" x14ac:dyDescent="0.3">
      <c r="A7" s="8"/>
      <c r="B7" s="35"/>
      <c r="C7" s="8"/>
      <c r="D7" s="3"/>
      <c r="E7" s="3"/>
      <c r="F7" s="3"/>
      <c r="U7" s="3"/>
    </row>
    <row r="8" spans="1:21" ht="15.6" x14ac:dyDescent="0.3">
      <c r="A8" s="58" t="s">
        <v>6</v>
      </c>
      <c r="G8" s="59" t="s">
        <v>7</v>
      </c>
      <c r="O8" s="70"/>
      <c r="U8" s="3"/>
    </row>
    <row r="9" spans="1:21" x14ac:dyDescent="0.3">
      <c r="A9" s="3"/>
      <c r="B9" s="8"/>
      <c r="C9" s="3"/>
      <c r="D9" s="3"/>
      <c r="E9" s="3"/>
      <c r="F9" s="3"/>
      <c r="G9" s="3"/>
      <c r="H9" s="60"/>
      <c r="P9" s="60"/>
    </row>
    <row r="10" spans="1:21" x14ac:dyDescent="0.3">
      <c r="A10" s="3"/>
      <c r="E10" s="8"/>
      <c r="F10" s="8"/>
      <c r="G10" s="8"/>
      <c r="K10" s="60"/>
      <c r="L10" s="60"/>
      <c r="M10" s="60"/>
      <c r="N10" s="60"/>
      <c r="O10" s="60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"/>
      <c r="E12" s="3"/>
      <c r="F12" s="3"/>
      <c r="G12" s="3"/>
      <c r="H12" s="3"/>
    </row>
    <row r="13" spans="1:21" ht="15.6" x14ac:dyDescent="0.3">
      <c r="A13" s="3"/>
      <c r="B13" s="3"/>
      <c r="C13" s="3" t="s">
        <v>2</v>
      </c>
      <c r="D13" s="24" t="s">
        <v>8</v>
      </c>
      <c r="E13" s="3"/>
      <c r="G13" s="3"/>
      <c r="H13" s="24" t="s">
        <v>30</v>
      </c>
      <c r="Q13" s="24"/>
    </row>
    <row r="14" spans="1:21" ht="15.6" x14ac:dyDescent="0.3">
      <c r="A14" s="3"/>
      <c r="D14" s="24" t="s">
        <v>4</v>
      </c>
      <c r="E14" s="24" t="s">
        <v>5</v>
      </c>
      <c r="F14" s="24">
        <v>5</v>
      </c>
      <c r="G14" s="24">
        <v>50</v>
      </c>
      <c r="H14" s="24" t="s">
        <v>4</v>
      </c>
      <c r="I14" s="24" t="s">
        <v>5</v>
      </c>
      <c r="J14" s="24">
        <v>5</v>
      </c>
      <c r="K14" s="24">
        <v>50</v>
      </c>
      <c r="P14" s="3"/>
      <c r="Q14" s="24"/>
      <c r="R14" s="24"/>
      <c r="S14" s="24"/>
      <c r="T14" s="24"/>
    </row>
    <row r="15" spans="1:21" ht="15.6" x14ac:dyDescent="0.3">
      <c r="B15" t="s">
        <v>29</v>
      </c>
      <c r="C15" s="25">
        <f>$B2</f>
        <v>100</v>
      </c>
      <c r="D15" s="25">
        <f>$B3</f>
        <v>95.190446357591199</v>
      </c>
      <c r="E15" s="25">
        <f>$B4</f>
        <v>94.938566269040436</v>
      </c>
      <c r="F15" s="25">
        <f>$B5</f>
        <v>96.121032483261672</v>
      </c>
      <c r="G15" s="25">
        <f>$B6</f>
        <v>80.292149454341796</v>
      </c>
      <c r="H15">
        <f>$H3</f>
        <v>90.497281303809913</v>
      </c>
      <c r="I15">
        <f>$H4</f>
        <v>95.931952817940115</v>
      </c>
      <c r="J15">
        <f>$H5</f>
        <v>102.07165207779728</v>
      </c>
      <c r="K15">
        <f>$H6</f>
        <v>107.21707123245206</v>
      </c>
      <c r="P15" s="25"/>
      <c r="Q15" s="25"/>
      <c r="R15" s="25"/>
      <c r="S15" s="25"/>
      <c r="T15" s="62"/>
    </row>
    <row r="16" spans="1:21" ht="15.6" x14ac:dyDescent="0.3">
      <c r="B16" t="s">
        <v>171</v>
      </c>
      <c r="C16" s="26">
        <f>$C2</f>
        <v>0</v>
      </c>
      <c r="D16" s="26">
        <f>$C3</f>
        <v>5.5378450635413845</v>
      </c>
      <c r="E16" s="26">
        <f>$C4</f>
        <v>10.036108091890467</v>
      </c>
      <c r="F16" s="26">
        <f>$C5</f>
        <v>7.4390279877933114</v>
      </c>
      <c r="G16" s="26">
        <f>$C6</f>
        <v>13.579757272812177</v>
      </c>
      <c r="H16" s="8">
        <f>$I3</f>
        <v>3.0625313463245285</v>
      </c>
      <c r="I16" s="8">
        <f>$I4</f>
        <v>8.3702363011163499</v>
      </c>
      <c r="J16" s="8">
        <f>$I5</f>
        <v>10.975010326062321</v>
      </c>
      <c r="K16" s="8">
        <f>$I6</f>
        <v>5.1197980662316036</v>
      </c>
      <c r="P16" s="26"/>
      <c r="Q16" s="26"/>
      <c r="R16" s="26"/>
      <c r="S16" s="26"/>
      <c r="T16" s="8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8"/>
      <c r="B43" s="35"/>
      <c r="C43" s="8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37"/>
      <c r="B47" s="3"/>
      <c r="C47" s="3"/>
      <c r="D47" s="3"/>
      <c r="E47" s="3"/>
      <c r="F47" s="3"/>
      <c r="G47" s="3"/>
    </row>
    <row r="48" spans="1:7" x14ac:dyDescent="0.3">
      <c r="A48" t="s">
        <v>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377E-5BC4-4883-90F5-0078079D7C91}">
  <dimension ref="A1:AJ354"/>
  <sheetViews>
    <sheetView zoomScale="66" zoomScaleNormal="66" workbookViewId="0">
      <selection activeCell="M11" sqref="M11"/>
    </sheetView>
  </sheetViews>
  <sheetFormatPr defaultRowHeight="14.4" x14ac:dyDescent="0.3"/>
  <sheetData>
    <row r="1" spans="1:36" x14ac:dyDescent="0.3">
      <c r="A1" s="83" t="s">
        <v>32</v>
      </c>
      <c r="B1" s="83"/>
      <c r="C1" s="83"/>
      <c r="D1" s="83"/>
      <c r="E1" s="83"/>
      <c r="F1" s="83"/>
      <c r="G1" s="83"/>
      <c r="H1" s="83"/>
      <c r="I1" s="83"/>
      <c r="J1" s="83"/>
    </row>
    <row r="2" spans="1:36" x14ac:dyDescent="0.3">
      <c r="A2" s="83" t="s">
        <v>33</v>
      </c>
      <c r="B2" s="83"/>
      <c r="C2" s="83"/>
      <c r="D2" s="83"/>
      <c r="E2" s="83"/>
      <c r="F2" s="83"/>
      <c r="G2" s="83"/>
      <c r="H2" s="83"/>
      <c r="I2" s="83"/>
      <c r="J2" s="83"/>
    </row>
    <row r="3" spans="1:36" x14ac:dyDescent="0.3">
      <c r="A3" s="83" t="s">
        <v>111</v>
      </c>
      <c r="B3" s="83"/>
      <c r="C3" s="83"/>
      <c r="D3" s="83"/>
      <c r="E3" s="83"/>
      <c r="F3" s="83"/>
      <c r="G3" s="83"/>
      <c r="H3" s="83"/>
      <c r="I3" s="83"/>
      <c r="J3" s="83"/>
    </row>
    <row r="4" spans="1:36" x14ac:dyDescent="0.3">
      <c r="A4" s="83" t="s">
        <v>35</v>
      </c>
      <c r="B4" s="83"/>
      <c r="C4" s="83"/>
      <c r="D4" s="83"/>
      <c r="E4" s="83"/>
      <c r="F4" s="83"/>
      <c r="G4" s="83"/>
      <c r="H4" s="83"/>
      <c r="I4" s="83"/>
      <c r="J4" s="83"/>
    </row>
    <row r="5" spans="1:36" x14ac:dyDescent="0.3">
      <c r="A5" s="83" t="s">
        <v>112</v>
      </c>
      <c r="B5" s="83"/>
      <c r="C5" s="83"/>
      <c r="D5" s="83"/>
      <c r="E5" s="83"/>
      <c r="F5" s="83"/>
      <c r="G5" s="83"/>
      <c r="H5" s="83"/>
      <c r="I5" s="83"/>
      <c r="J5" s="83"/>
    </row>
    <row r="6" spans="1:36" x14ac:dyDescent="0.3">
      <c r="A6" s="83" t="s">
        <v>113</v>
      </c>
      <c r="B6" s="83"/>
      <c r="C6" s="83"/>
      <c r="D6" s="83"/>
      <c r="E6" s="83"/>
      <c r="F6" s="83"/>
      <c r="G6" s="83"/>
      <c r="H6" s="83"/>
      <c r="I6" s="83"/>
      <c r="J6" s="83"/>
    </row>
    <row r="7" spans="1:36" x14ac:dyDescent="0.3">
      <c r="A7" s="83" t="s">
        <v>142</v>
      </c>
      <c r="B7" s="83"/>
      <c r="C7" s="83"/>
      <c r="D7" s="83"/>
      <c r="E7" s="83"/>
      <c r="F7" s="83"/>
      <c r="G7" s="83"/>
      <c r="H7" s="83"/>
      <c r="I7" s="83"/>
      <c r="J7" s="83"/>
    </row>
    <row r="8" spans="1:36" x14ac:dyDescent="0.3">
      <c r="A8" s="83" t="s">
        <v>39</v>
      </c>
      <c r="B8" s="83"/>
      <c r="C8" s="83"/>
      <c r="D8" s="83" t="s">
        <v>40</v>
      </c>
      <c r="E8" s="83"/>
      <c r="F8" s="83"/>
      <c r="G8" s="83"/>
      <c r="H8" s="83"/>
      <c r="I8" s="83"/>
      <c r="J8" s="83"/>
    </row>
    <row r="9" spans="1:36" ht="15" thickBot="1" x14ac:dyDescent="0.35"/>
    <row r="10" spans="1:36" ht="15" thickBot="1" x14ac:dyDescent="0.35">
      <c r="E10" s="102" t="s">
        <v>143</v>
      </c>
      <c r="F10" s="103" t="s">
        <v>144</v>
      </c>
    </row>
    <row r="11" spans="1:36" ht="130.19999999999999" thickBot="1" x14ac:dyDescent="0.35">
      <c r="A11" s="84" t="s">
        <v>41</v>
      </c>
      <c r="B11" s="85" t="s">
        <v>42</v>
      </c>
      <c r="C11" s="92" t="s">
        <v>43</v>
      </c>
      <c r="D11" s="84" t="s">
        <v>44</v>
      </c>
      <c r="E11" s="85" t="s">
        <v>45</v>
      </c>
      <c r="F11" s="85" t="s">
        <v>46</v>
      </c>
      <c r="G11" s="85" t="s">
        <v>47</v>
      </c>
      <c r="H11" s="95" t="s">
        <v>48</v>
      </c>
      <c r="I11" s="98" t="s">
        <v>145</v>
      </c>
      <c r="J11" s="100"/>
      <c r="AB11" s="98"/>
      <c r="AC11" s="98"/>
      <c r="AD11" s="98"/>
      <c r="AE11" s="98"/>
      <c r="AF11" s="98"/>
      <c r="AG11" s="98"/>
      <c r="AH11" s="98"/>
      <c r="AI11" s="98"/>
      <c r="AJ11" s="98"/>
    </row>
    <row r="12" spans="1:36" x14ac:dyDescent="0.3">
      <c r="A12" s="86"/>
      <c r="B12" s="87"/>
      <c r="C12" s="93" t="s">
        <v>50</v>
      </c>
      <c r="D12" s="86" t="s">
        <v>51</v>
      </c>
      <c r="E12" s="88"/>
      <c r="F12" s="88"/>
      <c r="G12" s="88"/>
      <c r="H12" s="96"/>
      <c r="J12" s="101"/>
      <c r="AB12" s="17"/>
      <c r="AC12" s="99"/>
      <c r="AD12" s="17"/>
      <c r="AE12" s="17"/>
      <c r="AF12" s="17"/>
      <c r="AG12" s="17"/>
      <c r="AH12" s="17"/>
      <c r="AI12" s="17"/>
      <c r="AJ12" s="17"/>
    </row>
    <row r="13" spans="1:36" x14ac:dyDescent="0.3">
      <c r="A13" s="89" t="s">
        <v>10</v>
      </c>
      <c r="B13" s="90">
        <v>1</v>
      </c>
      <c r="C13" s="94" t="s">
        <v>2</v>
      </c>
      <c r="D13" s="89">
        <v>0.627</v>
      </c>
      <c r="E13" s="91">
        <v>0.17100000000000001</v>
      </c>
      <c r="F13" s="91">
        <v>-0.04</v>
      </c>
      <c r="G13" s="91">
        <v>0.86599999999999999</v>
      </c>
      <c r="H13" s="97">
        <v>0.56200000000000006</v>
      </c>
      <c r="I13">
        <f>G13-H13</f>
        <v>0.30399999999999994</v>
      </c>
      <c r="J13" s="101"/>
      <c r="AB13" s="17"/>
      <c r="AC13" s="99"/>
      <c r="AD13" s="17"/>
      <c r="AE13" s="17"/>
      <c r="AF13" s="17"/>
      <c r="AG13" s="17"/>
      <c r="AH13" s="17"/>
      <c r="AI13" s="17"/>
      <c r="AJ13" s="17"/>
    </row>
    <row r="14" spans="1:36" x14ac:dyDescent="0.3">
      <c r="A14" s="89" t="s">
        <v>10</v>
      </c>
      <c r="B14" s="90">
        <v>2</v>
      </c>
      <c r="C14" s="94" t="s">
        <v>2</v>
      </c>
      <c r="D14" s="89">
        <v>0.63</v>
      </c>
      <c r="E14" s="91">
        <v>0.188</v>
      </c>
      <c r="F14" s="91">
        <v>-4.9000000000000002E-2</v>
      </c>
      <c r="G14" s="91">
        <v>0.89700000000000002</v>
      </c>
      <c r="H14" s="97">
        <v>0.56599999999999995</v>
      </c>
      <c r="I14">
        <f t="shared" ref="I14:I22" si="0">G14-H14</f>
        <v>0.33100000000000007</v>
      </c>
      <c r="J14" s="101"/>
      <c r="AB14" s="17"/>
      <c r="AC14" s="99"/>
      <c r="AD14" s="17"/>
      <c r="AE14" s="17"/>
      <c r="AF14" s="17"/>
      <c r="AG14" s="17"/>
      <c r="AH14" s="17"/>
      <c r="AI14" s="17"/>
      <c r="AJ14" s="17"/>
    </row>
    <row r="15" spans="1:36" x14ac:dyDescent="0.3">
      <c r="A15" s="89" t="s">
        <v>10</v>
      </c>
      <c r="B15" s="90">
        <v>3</v>
      </c>
      <c r="C15" s="94" t="s">
        <v>4</v>
      </c>
      <c r="D15" s="89">
        <v>0.63200000000000001</v>
      </c>
      <c r="E15" s="91">
        <v>0.19500000000000001</v>
      </c>
      <c r="F15" s="91">
        <v>-5.1999999999999998E-2</v>
      </c>
      <c r="G15" s="91">
        <v>0.91300000000000003</v>
      </c>
      <c r="H15" s="97">
        <v>0.56100000000000005</v>
      </c>
      <c r="I15">
        <f t="shared" si="0"/>
        <v>0.35199999999999998</v>
      </c>
      <c r="J15" s="101"/>
      <c r="AB15" s="17"/>
      <c r="AC15" s="99"/>
      <c r="AD15" s="17"/>
      <c r="AE15" s="17"/>
      <c r="AF15" s="17"/>
      <c r="AG15" s="17"/>
      <c r="AH15" s="17"/>
      <c r="AI15" s="17"/>
      <c r="AJ15" s="17"/>
    </row>
    <row r="16" spans="1:36" x14ac:dyDescent="0.3">
      <c r="A16" s="89" t="s">
        <v>10</v>
      </c>
      <c r="B16" s="90">
        <v>4</v>
      </c>
      <c r="C16" s="94" t="s">
        <v>4</v>
      </c>
      <c r="D16" s="89">
        <v>0.64400000000000002</v>
      </c>
      <c r="E16" s="91">
        <v>0.17100000000000001</v>
      </c>
      <c r="F16" s="91">
        <v>-4.9000000000000002E-2</v>
      </c>
      <c r="G16" s="91">
        <v>0.86399999999999999</v>
      </c>
      <c r="H16" s="97">
        <v>0.56499999999999995</v>
      </c>
      <c r="I16">
        <f t="shared" si="0"/>
        <v>0.29900000000000004</v>
      </c>
      <c r="J16" s="101"/>
      <c r="AB16" s="17"/>
      <c r="AC16" s="99"/>
      <c r="AD16" s="17"/>
      <c r="AE16" s="17"/>
      <c r="AF16" s="17"/>
      <c r="AG16" s="17"/>
      <c r="AH16" s="17"/>
      <c r="AI16" s="17"/>
      <c r="AJ16" s="17"/>
    </row>
    <row r="17" spans="1:36" x14ac:dyDescent="0.3">
      <c r="A17" s="89" t="s">
        <v>10</v>
      </c>
      <c r="B17" s="90">
        <v>5</v>
      </c>
      <c r="C17" s="94" t="s">
        <v>5</v>
      </c>
      <c r="D17" s="89">
        <v>0.64600000000000002</v>
      </c>
      <c r="E17" s="91">
        <v>0.17699999999999999</v>
      </c>
      <c r="F17" s="91">
        <v>-4.7E-2</v>
      </c>
      <c r="G17" s="91">
        <v>0.872</v>
      </c>
      <c r="H17" s="97">
        <v>0.56000000000000005</v>
      </c>
      <c r="I17">
        <f t="shared" si="0"/>
        <v>0.31199999999999994</v>
      </c>
      <c r="J17" s="101"/>
      <c r="AB17" s="17"/>
      <c r="AC17" s="99"/>
      <c r="AD17" s="17"/>
      <c r="AE17" s="17"/>
      <c r="AF17" s="17"/>
      <c r="AG17" s="17"/>
      <c r="AH17" s="17"/>
      <c r="AI17" s="17"/>
      <c r="AJ17" s="17"/>
    </row>
    <row r="18" spans="1:36" x14ac:dyDescent="0.3">
      <c r="A18" s="89" t="s">
        <v>10</v>
      </c>
      <c r="B18" s="90">
        <v>6</v>
      </c>
      <c r="C18" s="94" t="s">
        <v>141</v>
      </c>
      <c r="D18" s="89">
        <v>0.61599999999999999</v>
      </c>
      <c r="E18" s="91">
        <v>0.161</v>
      </c>
      <c r="F18" s="91">
        <v>-4.3999999999999997E-2</v>
      </c>
      <c r="G18" s="91">
        <v>0.84</v>
      </c>
      <c r="H18" s="97">
        <v>0.54400000000000004</v>
      </c>
      <c r="I18">
        <f t="shared" si="0"/>
        <v>0.29599999999999993</v>
      </c>
      <c r="J18" s="101"/>
      <c r="AB18" s="17"/>
      <c r="AC18" s="99"/>
      <c r="AD18" s="17"/>
      <c r="AE18" s="17"/>
      <c r="AF18" s="17"/>
      <c r="AG18" s="17"/>
      <c r="AH18" s="17"/>
      <c r="AI18" s="17"/>
      <c r="AJ18" s="17"/>
    </row>
    <row r="19" spans="1:36" x14ac:dyDescent="0.3">
      <c r="A19" s="89" t="s">
        <v>10</v>
      </c>
      <c r="B19" s="90">
        <v>7</v>
      </c>
      <c r="C19" s="94">
        <v>5</v>
      </c>
      <c r="D19" s="89">
        <v>0.65600000000000003</v>
      </c>
      <c r="E19" s="91">
        <v>0.19900000000000001</v>
      </c>
      <c r="F19" s="91">
        <v>-5.8999999999999997E-2</v>
      </c>
      <c r="G19" s="91">
        <v>0.89600000000000002</v>
      </c>
      <c r="H19" s="97">
        <v>0.55500000000000005</v>
      </c>
      <c r="I19">
        <f t="shared" si="0"/>
        <v>0.34099999999999997</v>
      </c>
      <c r="J19" s="101"/>
      <c r="AB19" s="17"/>
      <c r="AC19" s="99"/>
      <c r="AD19" s="17"/>
      <c r="AE19" s="17"/>
      <c r="AF19" s="17"/>
      <c r="AG19" s="17"/>
      <c r="AH19" s="17"/>
      <c r="AI19" s="17"/>
      <c r="AJ19" s="17"/>
    </row>
    <row r="20" spans="1:36" x14ac:dyDescent="0.3">
      <c r="A20" s="89" t="s">
        <v>10</v>
      </c>
      <c r="B20" s="90">
        <v>8</v>
      </c>
      <c r="C20" s="94">
        <v>5</v>
      </c>
      <c r="D20" s="89">
        <v>0.65700000000000003</v>
      </c>
      <c r="E20" s="91">
        <v>0.216</v>
      </c>
      <c r="F20" s="91">
        <v>-6.0999999999999999E-2</v>
      </c>
      <c r="G20" s="91">
        <v>0.94199999999999995</v>
      </c>
      <c r="H20" s="97">
        <v>0.56799999999999995</v>
      </c>
      <c r="I20">
        <f t="shared" si="0"/>
        <v>0.374</v>
      </c>
      <c r="J20" s="101"/>
      <c r="AB20" s="17"/>
      <c r="AC20" s="99"/>
      <c r="AD20" s="17"/>
      <c r="AE20" s="17"/>
      <c r="AF20" s="17"/>
      <c r="AG20" s="17"/>
      <c r="AH20" s="17"/>
      <c r="AI20" s="17"/>
      <c r="AJ20" s="17"/>
    </row>
    <row r="21" spans="1:36" x14ac:dyDescent="0.3">
      <c r="A21" s="89" t="s">
        <v>10</v>
      </c>
      <c r="B21" s="90">
        <v>9</v>
      </c>
      <c r="C21" s="94">
        <v>50</v>
      </c>
      <c r="D21" s="89">
        <v>0.72399999999999998</v>
      </c>
      <c r="E21" s="91">
        <v>0.17299999999999999</v>
      </c>
      <c r="F21" s="91">
        <v>-5.7000000000000002E-2</v>
      </c>
      <c r="G21" s="91">
        <v>0.999</v>
      </c>
      <c r="H21" s="97">
        <v>0.64900000000000002</v>
      </c>
      <c r="I21">
        <f t="shared" si="0"/>
        <v>0.35</v>
      </c>
      <c r="J21" s="101"/>
      <c r="AB21" s="17"/>
      <c r="AC21" s="99"/>
      <c r="AD21" s="17"/>
      <c r="AE21" s="17"/>
      <c r="AF21" s="17"/>
      <c r="AG21" s="17"/>
      <c r="AH21" s="17"/>
      <c r="AI21" s="17"/>
      <c r="AJ21" s="17"/>
    </row>
    <row r="22" spans="1:36" x14ac:dyDescent="0.3">
      <c r="A22" s="89" t="s">
        <v>10</v>
      </c>
      <c r="B22" s="90">
        <v>10</v>
      </c>
      <c r="C22" s="94">
        <v>50</v>
      </c>
      <c r="D22" s="89">
        <v>0.72399999999999998</v>
      </c>
      <c r="E22" s="91">
        <v>0.16400000000000001</v>
      </c>
      <c r="F22" s="91">
        <v>-5.5E-2</v>
      </c>
      <c r="G22" s="91">
        <v>0.93600000000000005</v>
      </c>
      <c r="H22" s="97">
        <v>0.61399999999999999</v>
      </c>
      <c r="I22">
        <f t="shared" si="0"/>
        <v>0.32200000000000006</v>
      </c>
      <c r="J22" s="101"/>
      <c r="AB22" s="17"/>
      <c r="AC22" s="99"/>
      <c r="AD22" s="17"/>
      <c r="AE22" s="17"/>
      <c r="AF22" s="17"/>
      <c r="AG22" s="17"/>
      <c r="AH22" s="17"/>
      <c r="AI22" s="17"/>
      <c r="AJ22" s="17"/>
    </row>
    <row r="25" spans="1:36" x14ac:dyDescent="0.3">
      <c r="A25" s="83" t="s">
        <v>32</v>
      </c>
      <c r="B25" s="83"/>
      <c r="C25" s="83"/>
      <c r="D25" s="83"/>
      <c r="E25" s="83"/>
      <c r="F25" s="83"/>
      <c r="G25" s="83"/>
      <c r="H25" s="83"/>
      <c r="I25" s="83"/>
    </row>
    <row r="26" spans="1:36" x14ac:dyDescent="0.3">
      <c r="A26" s="83" t="s">
        <v>33</v>
      </c>
      <c r="B26" s="83"/>
      <c r="C26" s="83"/>
      <c r="D26" s="83"/>
      <c r="E26" s="83"/>
      <c r="F26" s="83"/>
      <c r="G26" s="83"/>
      <c r="H26" s="83"/>
      <c r="I26" s="83"/>
    </row>
    <row r="27" spans="1:36" x14ac:dyDescent="0.3">
      <c r="A27" s="83" t="s">
        <v>114</v>
      </c>
      <c r="B27" s="83"/>
      <c r="C27" s="83"/>
      <c r="D27" s="83"/>
      <c r="E27" s="83"/>
      <c r="F27" s="83"/>
      <c r="G27" s="83"/>
      <c r="H27" s="83"/>
      <c r="I27" s="83"/>
    </row>
    <row r="28" spans="1:36" x14ac:dyDescent="0.3">
      <c r="A28" s="83" t="s">
        <v>35</v>
      </c>
      <c r="B28" s="83"/>
      <c r="C28" s="83"/>
      <c r="D28" s="83"/>
      <c r="E28" s="83"/>
      <c r="F28" s="83"/>
      <c r="G28" s="83"/>
      <c r="H28" s="83"/>
      <c r="I28" s="83"/>
    </row>
    <row r="29" spans="1:36" x14ac:dyDescent="0.3">
      <c r="A29" s="83" t="s">
        <v>112</v>
      </c>
      <c r="B29" s="83"/>
      <c r="C29" s="83"/>
      <c r="D29" s="83"/>
      <c r="E29" s="83"/>
      <c r="F29" s="83"/>
      <c r="G29" s="83"/>
      <c r="H29" s="83"/>
      <c r="I29" s="83"/>
    </row>
    <row r="30" spans="1:36" x14ac:dyDescent="0.3">
      <c r="A30" s="83" t="s">
        <v>115</v>
      </c>
      <c r="B30" s="83"/>
      <c r="C30" s="83"/>
      <c r="D30" s="83"/>
      <c r="E30" s="83"/>
      <c r="F30" s="83"/>
      <c r="G30" s="83"/>
      <c r="H30" s="83"/>
      <c r="I30" s="83"/>
    </row>
    <row r="31" spans="1:36" x14ac:dyDescent="0.3">
      <c r="A31" s="83" t="s">
        <v>116</v>
      </c>
      <c r="B31" s="83"/>
      <c r="C31" s="83"/>
      <c r="D31" s="83"/>
      <c r="E31" s="83"/>
      <c r="F31" s="83"/>
      <c r="G31" s="83"/>
      <c r="H31" s="83"/>
      <c r="I31" s="83"/>
    </row>
    <row r="32" spans="1:36" x14ac:dyDescent="0.3">
      <c r="A32" s="83" t="s">
        <v>39</v>
      </c>
      <c r="B32" s="83"/>
      <c r="C32" s="83"/>
      <c r="D32" s="83" t="s">
        <v>40</v>
      </c>
      <c r="E32" s="83"/>
      <c r="F32" s="83"/>
      <c r="G32" s="83"/>
      <c r="H32" s="83"/>
      <c r="I32" s="83"/>
    </row>
    <row r="33" spans="1:36" ht="15" thickBot="1" x14ac:dyDescent="0.35"/>
    <row r="34" spans="1:36" ht="15" thickBot="1" x14ac:dyDescent="0.35">
      <c r="E34" s="102" t="s">
        <v>143</v>
      </c>
      <c r="F34" s="103" t="s">
        <v>144</v>
      </c>
      <c r="AB34" s="98"/>
      <c r="AC34" s="98"/>
      <c r="AD34" s="98"/>
      <c r="AE34" s="98"/>
      <c r="AF34" s="98"/>
      <c r="AG34" s="98"/>
      <c r="AH34" s="98"/>
      <c r="AI34" s="98"/>
      <c r="AJ34" s="98"/>
    </row>
    <row r="35" spans="1:36" ht="130.19999999999999" thickBot="1" x14ac:dyDescent="0.35">
      <c r="A35" s="84" t="s">
        <v>41</v>
      </c>
      <c r="B35" s="85" t="s">
        <v>42</v>
      </c>
      <c r="C35" s="92" t="s">
        <v>43</v>
      </c>
      <c r="D35" s="84" t="s">
        <v>44</v>
      </c>
      <c r="E35" s="85" t="s">
        <v>45</v>
      </c>
      <c r="F35" s="85" t="s">
        <v>46</v>
      </c>
      <c r="G35" s="85" t="s">
        <v>47</v>
      </c>
      <c r="H35" s="95" t="s">
        <v>48</v>
      </c>
      <c r="I35" s="98" t="s">
        <v>145</v>
      </c>
      <c r="AB35" s="17"/>
      <c r="AC35" s="99"/>
      <c r="AD35" s="17"/>
      <c r="AE35" s="17"/>
      <c r="AF35" s="17"/>
      <c r="AG35" s="17"/>
      <c r="AH35" s="17"/>
      <c r="AI35" s="17"/>
      <c r="AJ35" s="17"/>
    </row>
    <row r="36" spans="1:36" x14ac:dyDescent="0.3">
      <c r="A36" s="86"/>
      <c r="B36" s="87"/>
      <c r="C36" s="93" t="s">
        <v>50</v>
      </c>
      <c r="D36" s="86" t="s">
        <v>51</v>
      </c>
      <c r="E36" s="88"/>
      <c r="F36" s="88"/>
      <c r="G36" s="88"/>
      <c r="H36" s="96"/>
      <c r="AB36" s="17"/>
      <c r="AC36" s="99"/>
      <c r="AD36" s="17"/>
      <c r="AE36" s="17"/>
      <c r="AF36" s="17"/>
      <c r="AG36" s="17"/>
      <c r="AH36" s="17"/>
      <c r="AI36" s="17"/>
      <c r="AJ36" s="17"/>
    </row>
    <row r="37" spans="1:36" x14ac:dyDescent="0.3">
      <c r="A37" s="89" t="s">
        <v>11</v>
      </c>
      <c r="B37" s="90">
        <v>1</v>
      </c>
      <c r="C37" s="94" t="s">
        <v>2</v>
      </c>
      <c r="D37" s="89">
        <v>0.38600000000000001</v>
      </c>
      <c r="E37" s="91">
        <v>0.182</v>
      </c>
      <c r="F37" s="91">
        <v>-5.2999999999999999E-2</v>
      </c>
      <c r="G37" s="91">
        <v>0.66700000000000004</v>
      </c>
      <c r="H37" s="97">
        <v>0.38200000000000001</v>
      </c>
      <c r="I37">
        <f>G37-H37</f>
        <v>0.28500000000000003</v>
      </c>
      <c r="AB37" s="17"/>
      <c r="AC37" s="99"/>
      <c r="AD37" s="17"/>
      <c r="AE37" s="17"/>
      <c r="AF37" s="17"/>
      <c r="AG37" s="17"/>
      <c r="AH37" s="17"/>
      <c r="AI37" s="17"/>
      <c r="AJ37" s="17"/>
    </row>
    <row r="38" spans="1:36" x14ac:dyDescent="0.3">
      <c r="A38" s="89" t="s">
        <v>11</v>
      </c>
      <c r="B38" s="90">
        <v>2</v>
      </c>
      <c r="C38" s="94" t="s">
        <v>2</v>
      </c>
      <c r="D38" s="89">
        <v>0.40699999999999997</v>
      </c>
      <c r="E38" s="91">
        <v>0.221</v>
      </c>
      <c r="F38" s="91">
        <v>-5.8000000000000003E-2</v>
      </c>
      <c r="G38" s="91">
        <v>0.747</v>
      </c>
      <c r="H38" s="97">
        <v>0.40699999999999997</v>
      </c>
      <c r="I38">
        <f t="shared" ref="I38:I46" si="1">G38-H38</f>
        <v>0.34</v>
      </c>
      <c r="AB38" s="17"/>
      <c r="AC38" s="99"/>
      <c r="AD38" s="17"/>
      <c r="AE38" s="17"/>
      <c r="AF38" s="17"/>
      <c r="AG38" s="17"/>
      <c r="AH38" s="17"/>
      <c r="AI38" s="17"/>
      <c r="AJ38" s="17"/>
    </row>
    <row r="39" spans="1:36" x14ac:dyDescent="0.3">
      <c r="A39" s="89" t="s">
        <v>11</v>
      </c>
      <c r="B39" s="90">
        <v>3</v>
      </c>
      <c r="C39" s="94" t="s">
        <v>4</v>
      </c>
      <c r="D39" s="89">
        <v>0.48899999999999999</v>
      </c>
      <c r="E39" s="91">
        <v>0.24099999999999999</v>
      </c>
      <c r="F39" s="91">
        <v>-6.5000000000000002E-2</v>
      </c>
      <c r="G39" s="91">
        <v>0.85799999999999998</v>
      </c>
      <c r="H39" s="97">
        <v>0.48499999999999999</v>
      </c>
      <c r="I39">
        <f t="shared" si="1"/>
        <v>0.373</v>
      </c>
      <c r="AB39" s="17"/>
      <c r="AC39" s="99"/>
      <c r="AD39" s="17"/>
      <c r="AE39" s="17"/>
      <c r="AF39" s="17"/>
      <c r="AG39" s="17"/>
      <c r="AH39" s="17"/>
      <c r="AI39" s="17"/>
      <c r="AJ39" s="17"/>
    </row>
    <row r="40" spans="1:36" x14ac:dyDescent="0.3">
      <c r="A40" s="89" t="s">
        <v>11</v>
      </c>
      <c r="B40" s="90">
        <v>4</v>
      </c>
      <c r="C40" s="94" t="s">
        <v>4</v>
      </c>
      <c r="D40" s="89">
        <v>0.40100000000000002</v>
      </c>
      <c r="E40" s="91">
        <v>0.19800000000000001</v>
      </c>
      <c r="F40" s="91">
        <v>-5.2999999999999999E-2</v>
      </c>
      <c r="G40" s="91">
        <v>0.70799999999999996</v>
      </c>
      <c r="H40" s="97">
        <v>0.40100000000000002</v>
      </c>
      <c r="I40">
        <f t="shared" si="1"/>
        <v>0.30699999999999994</v>
      </c>
      <c r="AB40" s="17"/>
      <c r="AC40" s="99"/>
      <c r="AD40" s="17"/>
      <c r="AE40" s="17"/>
      <c r="AF40" s="17"/>
      <c r="AG40" s="17"/>
      <c r="AH40" s="17"/>
      <c r="AI40" s="17"/>
      <c r="AJ40" s="17"/>
    </row>
    <row r="41" spans="1:36" x14ac:dyDescent="0.3">
      <c r="A41" s="89" t="s">
        <v>11</v>
      </c>
      <c r="B41" s="90">
        <v>5</v>
      </c>
      <c r="C41" s="94" t="s">
        <v>5</v>
      </c>
      <c r="D41" s="89">
        <v>0.39</v>
      </c>
      <c r="E41" s="91">
        <v>0.224</v>
      </c>
      <c r="F41" s="91">
        <v>-0.06</v>
      </c>
      <c r="G41" s="91">
        <v>0.749</v>
      </c>
      <c r="H41" s="97">
        <v>0.39</v>
      </c>
      <c r="I41">
        <f t="shared" si="1"/>
        <v>0.35899999999999999</v>
      </c>
      <c r="AB41" s="17"/>
      <c r="AC41" s="99"/>
      <c r="AD41" s="17"/>
      <c r="AE41" s="17"/>
      <c r="AF41" s="17"/>
      <c r="AG41" s="17"/>
      <c r="AH41" s="17"/>
      <c r="AI41" s="17"/>
      <c r="AJ41" s="17"/>
    </row>
    <row r="42" spans="1:36" x14ac:dyDescent="0.3">
      <c r="A42" s="89" t="s">
        <v>11</v>
      </c>
      <c r="B42" s="90">
        <v>6</v>
      </c>
      <c r="C42" s="94" t="s">
        <v>141</v>
      </c>
      <c r="D42" s="89">
        <v>0.41</v>
      </c>
      <c r="E42" s="91">
        <v>0.21</v>
      </c>
      <c r="F42" s="91">
        <v>-0.06</v>
      </c>
      <c r="G42" s="91">
        <v>0.73899999999999999</v>
      </c>
      <c r="H42" s="97">
        <v>0.40799999999999997</v>
      </c>
      <c r="I42">
        <f t="shared" si="1"/>
        <v>0.33100000000000002</v>
      </c>
      <c r="AB42" s="17"/>
      <c r="AC42" s="99"/>
      <c r="AD42" s="17"/>
      <c r="AE42" s="17"/>
      <c r="AF42" s="17"/>
      <c r="AG42" s="17"/>
      <c r="AH42" s="17"/>
      <c r="AI42" s="17"/>
      <c r="AJ42" s="17"/>
    </row>
    <row r="43" spans="1:36" x14ac:dyDescent="0.3">
      <c r="A43" s="89" t="s">
        <v>11</v>
      </c>
      <c r="B43" s="90">
        <v>7</v>
      </c>
      <c r="C43" s="94">
        <v>5</v>
      </c>
      <c r="D43" s="89">
        <v>0.41899999999999998</v>
      </c>
      <c r="E43" s="91">
        <v>0.215</v>
      </c>
      <c r="F43" s="91">
        <v>-0.06</v>
      </c>
      <c r="G43" s="91">
        <v>0.77700000000000002</v>
      </c>
      <c r="H43" s="97">
        <v>0.41899999999999998</v>
      </c>
      <c r="I43">
        <f t="shared" si="1"/>
        <v>0.35800000000000004</v>
      </c>
      <c r="AB43" s="17"/>
      <c r="AC43" s="99"/>
      <c r="AD43" s="17"/>
      <c r="AE43" s="17"/>
      <c r="AF43" s="17"/>
      <c r="AG43" s="17"/>
      <c r="AH43" s="17"/>
      <c r="AI43" s="17"/>
      <c r="AJ43" s="17"/>
    </row>
    <row r="44" spans="1:36" x14ac:dyDescent="0.3">
      <c r="A44" s="89" t="s">
        <v>11</v>
      </c>
      <c r="B44" s="90">
        <v>8</v>
      </c>
      <c r="C44" s="94">
        <v>5</v>
      </c>
      <c r="D44" s="89">
        <v>0.41099999999999998</v>
      </c>
      <c r="E44" s="91">
        <v>0.23200000000000001</v>
      </c>
      <c r="F44" s="91">
        <v>-6.2E-2</v>
      </c>
      <c r="G44" s="91">
        <v>0.78800000000000003</v>
      </c>
      <c r="H44" s="97">
        <v>0.40799999999999997</v>
      </c>
      <c r="I44">
        <f t="shared" si="1"/>
        <v>0.38000000000000006</v>
      </c>
      <c r="AB44" s="17"/>
      <c r="AC44" s="99"/>
      <c r="AD44" s="17"/>
      <c r="AE44" s="17"/>
      <c r="AF44" s="17"/>
      <c r="AG44" s="17"/>
      <c r="AH44" s="17"/>
      <c r="AI44" s="17"/>
      <c r="AJ44" s="17"/>
    </row>
    <row r="45" spans="1:36" x14ac:dyDescent="0.3">
      <c r="A45" s="89" t="s">
        <v>11</v>
      </c>
      <c r="B45" s="90">
        <v>9</v>
      </c>
      <c r="C45" s="94">
        <v>50</v>
      </c>
      <c r="D45" s="89">
        <v>0.45800000000000002</v>
      </c>
      <c r="E45" s="91">
        <v>0.13800000000000001</v>
      </c>
      <c r="F45" s="91">
        <v>-3.9E-2</v>
      </c>
      <c r="G45" s="91">
        <v>0.68500000000000005</v>
      </c>
      <c r="H45" s="97">
        <v>0.45500000000000002</v>
      </c>
      <c r="I45">
        <f t="shared" si="1"/>
        <v>0.23000000000000004</v>
      </c>
      <c r="AB45" s="17"/>
      <c r="AC45" s="99"/>
      <c r="AD45" s="17"/>
      <c r="AE45" s="17"/>
      <c r="AF45" s="17"/>
      <c r="AG45" s="17"/>
      <c r="AH45" s="17"/>
      <c r="AI45" s="17"/>
      <c r="AJ45" s="17"/>
    </row>
    <row r="46" spans="1:36" x14ac:dyDescent="0.3">
      <c r="A46" s="89" t="s">
        <v>11</v>
      </c>
      <c r="B46" s="90">
        <v>10</v>
      </c>
      <c r="C46" s="94">
        <v>50</v>
      </c>
      <c r="D46" s="89">
        <v>0.47299999999999998</v>
      </c>
      <c r="E46" s="91">
        <v>0.127</v>
      </c>
      <c r="F46" s="91">
        <v>-3.5000000000000003E-2</v>
      </c>
      <c r="G46" s="91">
        <v>0.67400000000000004</v>
      </c>
      <c r="H46" s="97">
        <v>0.46800000000000003</v>
      </c>
      <c r="I46">
        <f t="shared" si="1"/>
        <v>0.20600000000000002</v>
      </c>
    </row>
    <row r="49" spans="1:36" x14ac:dyDescent="0.3">
      <c r="A49" s="83" t="s">
        <v>32</v>
      </c>
      <c r="B49" s="83"/>
      <c r="C49" s="83"/>
      <c r="D49" s="83"/>
      <c r="E49" s="83"/>
      <c r="F49" s="83"/>
      <c r="G49" s="83"/>
      <c r="H49" s="83"/>
      <c r="I49" s="83"/>
    </row>
    <row r="50" spans="1:36" x14ac:dyDescent="0.3">
      <c r="A50" s="83" t="s">
        <v>33</v>
      </c>
      <c r="B50" s="83"/>
      <c r="C50" s="83"/>
      <c r="D50" s="83"/>
      <c r="E50" s="83"/>
      <c r="F50" s="83"/>
      <c r="G50" s="83"/>
      <c r="H50" s="83"/>
      <c r="I50" s="83"/>
    </row>
    <row r="51" spans="1:36" x14ac:dyDescent="0.3">
      <c r="A51" s="83" t="s">
        <v>117</v>
      </c>
      <c r="B51" s="83"/>
      <c r="C51" s="83"/>
      <c r="D51" s="83"/>
      <c r="E51" s="83"/>
      <c r="F51" s="83"/>
      <c r="G51" s="83"/>
      <c r="H51" s="83"/>
      <c r="I51" s="83"/>
    </row>
    <row r="52" spans="1:36" x14ac:dyDescent="0.3">
      <c r="A52" s="83" t="s">
        <v>35</v>
      </c>
      <c r="B52" s="83"/>
      <c r="C52" s="83"/>
      <c r="D52" s="83"/>
      <c r="E52" s="83"/>
      <c r="F52" s="83"/>
      <c r="G52" s="83"/>
      <c r="H52" s="83"/>
      <c r="I52" s="83"/>
    </row>
    <row r="53" spans="1:36" x14ac:dyDescent="0.3">
      <c r="A53" s="83" t="s">
        <v>112</v>
      </c>
      <c r="B53" s="83"/>
      <c r="C53" s="83"/>
      <c r="D53" s="83"/>
      <c r="E53" s="83"/>
      <c r="F53" s="83"/>
      <c r="G53" s="83"/>
      <c r="H53" s="83"/>
      <c r="I53" s="83"/>
    </row>
    <row r="54" spans="1:36" x14ac:dyDescent="0.3">
      <c r="A54" s="83" t="s">
        <v>118</v>
      </c>
      <c r="B54" s="83"/>
      <c r="C54" s="83"/>
      <c r="D54" s="83"/>
      <c r="E54" s="83"/>
      <c r="F54" s="83"/>
      <c r="G54" s="83"/>
      <c r="H54" s="83"/>
      <c r="I54" s="83"/>
    </row>
    <row r="55" spans="1:36" x14ac:dyDescent="0.3">
      <c r="A55" s="83" t="s">
        <v>119</v>
      </c>
      <c r="B55" s="83"/>
      <c r="C55" s="83"/>
      <c r="D55" s="83"/>
      <c r="E55" s="83"/>
      <c r="F55" s="83"/>
      <c r="G55" s="83"/>
      <c r="H55" s="83"/>
      <c r="I55" s="83"/>
    </row>
    <row r="56" spans="1:36" x14ac:dyDescent="0.3">
      <c r="A56" s="83" t="s">
        <v>39</v>
      </c>
      <c r="B56" s="83"/>
      <c r="C56" s="83"/>
      <c r="D56" s="83" t="s">
        <v>40</v>
      </c>
      <c r="E56" s="83"/>
      <c r="F56" s="83"/>
      <c r="G56" s="83"/>
      <c r="H56" s="83"/>
      <c r="I56" s="83"/>
    </row>
    <row r="57" spans="1:36" ht="15" thickBot="1" x14ac:dyDescent="0.35"/>
    <row r="58" spans="1:36" ht="15" thickBot="1" x14ac:dyDescent="0.35">
      <c r="E58" s="102" t="s">
        <v>143</v>
      </c>
      <c r="F58" s="103" t="s">
        <v>144</v>
      </c>
      <c r="AB58" s="98"/>
      <c r="AC58" s="98"/>
      <c r="AD58" s="98"/>
      <c r="AE58" s="98"/>
      <c r="AF58" s="98"/>
      <c r="AG58" s="98"/>
      <c r="AH58" s="98"/>
      <c r="AI58" s="98"/>
      <c r="AJ58" s="98"/>
    </row>
    <row r="59" spans="1:36" ht="130.19999999999999" thickBot="1" x14ac:dyDescent="0.35">
      <c r="A59" s="84" t="s">
        <v>41</v>
      </c>
      <c r="B59" s="85" t="s">
        <v>42</v>
      </c>
      <c r="C59" s="92" t="s">
        <v>43</v>
      </c>
      <c r="D59" s="84" t="s">
        <v>44</v>
      </c>
      <c r="E59" s="85" t="s">
        <v>45</v>
      </c>
      <c r="F59" s="85" t="s">
        <v>46</v>
      </c>
      <c r="G59" s="85" t="s">
        <v>47</v>
      </c>
      <c r="H59" s="95" t="s">
        <v>48</v>
      </c>
      <c r="I59" s="98" t="s">
        <v>145</v>
      </c>
      <c r="AB59" s="17"/>
      <c r="AC59" s="99"/>
      <c r="AD59" s="17"/>
      <c r="AE59" s="17"/>
      <c r="AF59" s="17"/>
      <c r="AG59" s="17"/>
      <c r="AH59" s="17"/>
      <c r="AI59" s="17"/>
      <c r="AJ59" s="17"/>
    </row>
    <row r="60" spans="1:36" x14ac:dyDescent="0.3">
      <c r="A60" s="86"/>
      <c r="B60" s="87"/>
      <c r="C60" s="93" t="s">
        <v>50</v>
      </c>
      <c r="D60" s="86" t="s">
        <v>51</v>
      </c>
      <c r="E60" s="88"/>
      <c r="F60" s="88"/>
      <c r="G60" s="88"/>
      <c r="H60" s="96"/>
      <c r="AB60" s="17"/>
      <c r="AC60" s="99"/>
      <c r="AD60" s="17"/>
      <c r="AE60" s="17"/>
      <c r="AF60" s="17"/>
      <c r="AG60" s="17"/>
      <c r="AH60" s="17"/>
      <c r="AI60" s="17"/>
      <c r="AJ60" s="17"/>
    </row>
    <row r="61" spans="1:36" x14ac:dyDescent="0.3">
      <c r="A61" s="89" t="s">
        <v>13</v>
      </c>
      <c r="B61" s="90">
        <v>1</v>
      </c>
      <c r="C61" s="94" t="s">
        <v>2</v>
      </c>
      <c r="D61" s="89">
        <v>0.45800000000000002</v>
      </c>
      <c r="E61" s="91">
        <v>0.20799999999999999</v>
      </c>
      <c r="F61" s="91">
        <v>-0.05</v>
      </c>
      <c r="G61" s="91">
        <v>0.81299999999999994</v>
      </c>
      <c r="H61" s="97">
        <v>0.45700000000000002</v>
      </c>
      <c r="I61">
        <f>G61-H61</f>
        <v>0.35599999999999993</v>
      </c>
      <c r="AB61" s="17"/>
      <c r="AC61" s="99"/>
      <c r="AD61" s="17"/>
      <c r="AE61" s="17"/>
      <c r="AF61" s="17"/>
      <c r="AG61" s="17"/>
      <c r="AH61" s="17"/>
      <c r="AI61" s="17"/>
      <c r="AJ61" s="17"/>
    </row>
    <row r="62" spans="1:36" x14ac:dyDescent="0.3">
      <c r="A62" s="89" t="s">
        <v>13</v>
      </c>
      <c r="B62" s="90">
        <v>2</v>
      </c>
      <c r="C62" s="94" t="s">
        <v>2</v>
      </c>
      <c r="D62" s="89">
        <v>0.48</v>
      </c>
      <c r="E62" s="91">
        <v>0.22500000000000001</v>
      </c>
      <c r="F62" s="91">
        <v>-5.0999999999999997E-2</v>
      </c>
      <c r="G62" s="91">
        <v>0.86899999999999999</v>
      </c>
      <c r="H62" s="97">
        <v>0.47199999999999998</v>
      </c>
      <c r="I62">
        <f t="shared" ref="I62:I70" si="2">G62-H62</f>
        <v>0.39700000000000002</v>
      </c>
      <c r="AB62" s="17"/>
      <c r="AC62" s="99"/>
      <c r="AD62" s="17"/>
      <c r="AE62" s="17"/>
      <c r="AF62" s="17"/>
      <c r="AG62" s="17"/>
      <c r="AH62" s="17"/>
      <c r="AI62" s="17"/>
      <c r="AJ62" s="17"/>
    </row>
    <row r="63" spans="1:36" x14ac:dyDescent="0.3">
      <c r="A63" s="89" t="s">
        <v>13</v>
      </c>
      <c r="B63" s="90">
        <v>3</v>
      </c>
      <c r="C63" s="94" t="s">
        <v>4</v>
      </c>
      <c r="D63" s="89">
        <v>0.47299999999999998</v>
      </c>
      <c r="E63" s="91">
        <v>0.248</v>
      </c>
      <c r="F63" s="91">
        <v>-0.06</v>
      </c>
      <c r="G63" s="91">
        <v>0.91800000000000004</v>
      </c>
      <c r="H63" s="97">
        <v>0.47299999999999998</v>
      </c>
      <c r="I63">
        <f t="shared" si="2"/>
        <v>0.44500000000000006</v>
      </c>
      <c r="AB63" s="17"/>
      <c r="AC63" s="99"/>
      <c r="AD63" s="17"/>
      <c r="AE63" s="17"/>
      <c r="AF63" s="17"/>
      <c r="AG63" s="17"/>
      <c r="AH63" s="17"/>
      <c r="AI63" s="17"/>
      <c r="AJ63" s="17"/>
    </row>
    <row r="64" spans="1:36" x14ac:dyDescent="0.3">
      <c r="A64" s="89" t="s">
        <v>13</v>
      </c>
      <c r="B64" s="90">
        <v>4</v>
      </c>
      <c r="C64" s="94" t="s">
        <v>4</v>
      </c>
      <c r="D64" s="89">
        <v>0.48099999999999998</v>
      </c>
      <c r="E64" s="91">
        <v>0.24199999999999999</v>
      </c>
      <c r="F64" s="91">
        <v>-5.2999999999999999E-2</v>
      </c>
      <c r="G64" s="91">
        <v>0.91300000000000003</v>
      </c>
      <c r="H64" s="97">
        <v>0.47699999999999998</v>
      </c>
      <c r="I64">
        <f t="shared" si="2"/>
        <v>0.43600000000000005</v>
      </c>
      <c r="AB64" s="17"/>
      <c r="AC64" s="99"/>
      <c r="AD64" s="17"/>
      <c r="AE64" s="17"/>
      <c r="AF64" s="17"/>
      <c r="AG64" s="17"/>
      <c r="AH64" s="17"/>
      <c r="AI64" s="17"/>
      <c r="AJ64" s="17"/>
    </row>
    <row r="65" spans="1:36" x14ac:dyDescent="0.3">
      <c r="A65" s="89" t="s">
        <v>13</v>
      </c>
      <c r="B65" s="90">
        <v>5</v>
      </c>
      <c r="C65" s="94" t="s">
        <v>5</v>
      </c>
      <c r="D65" s="89">
        <v>0.48799999999999999</v>
      </c>
      <c r="E65" s="91">
        <v>0.22600000000000001</v>
      </c>
      <c r="F65" s="91">
        <v>-4.9000000000000002E-2</v>
      </c>
      <c r="G65" s="91">
        <v>0.9</v>
      </c>
      <c r="H65" s="97">
        <v>0.48399999999999999</v>
      </c>
      <c r="I65">
        <f t="shared" si="2"/>
        <v>0.41600000000000004</v>
      </c>
      <c r="AB65" s="17"/>
      <c r="AC65" s="99"/>
      <c r="AD65" s="17"/>
      <c r="AE65" s="17"/>
      <c r="AF65" s="17"/>
      <c r="AG65" s="17"/>
      <c r="AH65" s="17"/>
      <c r="AI65" s="17"/>
      <c r="AJ65" s="17"/>
    </row>
    <row r="66" spans="1:36" x14ac:dyDescent="0.3">
      <c r="A66" s="89" t="s">
        <v>13</v>
      </c>
      <c r="B66" s="90">
        <v>6</v>
      </c>
      <c r="C66" s="94" t="s">
        <v>141</v>
      </c>
      <c r="D66" s="89">
        <v>0.48299999999999998</v>
      </c>
      <c r="E66" s="91">
        <v>0.248</v>
      </c>
      <c r="F66" s="91">
        <v>-5.0999999999999997E-2</v>
      </c>
      <c r="G66" s="91">
        <v>0.92900000000000005</v>
      </c>
      <c r="H66" s="97">
        <v>0.47799999999999998</v>
      </c>
      <c r="I66">
        <f t="shared" si="2"/>
        <v>0.45100000000000007</v>
      </c>
      <c r="AB66" s="17"/>
      <c r="AC66" s="99"/>
      <c r="AD66" s="17"/>
      <c r="AE66" s="17"/>
      <c r="AF66" s="17"/>
      <c r="AG66" s="17"/>
      <c r="AH66" s="17"/>
      <c r="AI66" s="17"/>
      <c r="AJ66" s="17"/>
    </row>
    <row r="67" spans="1:36" x14ac:dyDescent="0.3">
      <c r="A67" s="89" t="s">
        <v>13</v>
      </c>
      <c r="B67" s="90">
        <v>7</v>
      </c>
      <c r="C67" s="94">
        <v>5</v>
      </c>
      <c r="D67" s="89">
        <v>0.48199999999999998</v>
      </c>
      <c r="E67" s="91">
        <v>0.22600000000000001</v>
      </c>
      <c r="F67" s="91">
        <v>-5.2999999999999999E-2</v>
      </c>
      <c r="G67" s="91">
        <v>0.89500000000000002</v>
      </c>
      <c r="H67" s="97">
        <v>0.48</v>
      </c>
      <c r="I67">
        <f t="shared" si="2"/>
        <v>0.41500000000000004</v>
      </c>
      <c r="AB67" s="17"/>
      <c r="AC67" s="99"/>
      <c r="AD67" s="17"/>
      <c r="AE67" s="17"/>
      <c r="AF67" s="17"/>
      <c r="AG67" s="17"/>
      <c r="AH67" s="17"/>
      <c r="AI67" s="17"/>
      <c r="AJ67" s="17"/>
    </row>
    <row r="68" spans="1:36" x14ac:dyDescent="0.3">
      <c r="A68" s="89" t="s">
        <v>13</v>
      </c>
      <c r="B68" s="90">
        <v>8</v>
      </c>
      <c r="C68" s="94">
        <v>5</v>
      </c>
      <c r="D68" s="89">
        <v>0.48</v>
      </c>
      <c r="E68" s="91">
        <v>0.23</v>
      </c>
      <c r="F68" s="91">
        <v>-5.2999999999999999E-2</v>
      </c>
      <c r="G68" s="91">
        <v>0.89700000000000002</v>
      </c>
      <c r="H68" s="97">
        <v>0.48</v>
      </c>
      <c r="I68">
        <f t="shared" si="2"/>
        <v>0.41700000000000004</v>
      </c>
      <c r="AB68" s="17"/>
      <c r="AC68" s="99"/>
      <c r="AD68" s="17"/>
      <c r="AE68" s="17"/>
      <c r="AF68" s="17"/>
      <c r="AG68" s="17"/>
      <c r="AH68" s="17"/>
      <c r="AI68" s="17"/>
      <c r="AJ68" s="17"/>
    </row>
    <row r="69" spans="1:36" x14ac:dyDescent="0.3">
      <c r="A69" s="89" t="s">
        <v>13</v>
      </c>
      <c r="B69" s="90">
        <v>9</v>
      </c>
      <c r="C69" s="94">
        <v>50</v>
      </c>
      <c r="D69" s="89">
        <v>0.51900000000000002</v>
      </c>
      <c r="E69" s="91">
        <v>0.18</v>
      </c>
      <c r="F69" s="91">
        <v>-4.5999999999999999E-2</v>
      </c>
      <c r="G69" s="91">
        <v>0.86699999999999999</v>
      </c>
      <c r="H69" s="97">
        <v>0.51100000000000001</v>
      </c>
      <c r="I69">
        <f t="shared" si="2"/>
        <v>0.35599999999999998</v>
      </c>
      <c r="AB69" s="17"/>
      <c r="AC69" s="99"/>
      <c r="AD69" s="17"/>
      <c r="AE69" s="17"/>
      <c r="AF69" s="17"/>
      <c r="AG69" s="17"/>
      <c r="AH69" s="17"/>
      <c r="AI69" s="17"/>
      <c r="AJ69" s="17"/>
    </row>
    <row r="70" spans="1:36" x14ac:dyDescent="0.3">
      <c r="A70" s="89" t="s">
        <v>13</v>
      </c>
      <c r="B70" s="90">
        <v>10</v>
      </c>
      <c r="C70" s="94">
        <v>50</v>
      </c>
      <c r="D70" s="89">
        <v>0.51500000000000001</v>
      </c>
      <c r="E70" s="91">
        <v>0.16800000000000001</v>
      </c>
      <c r="F70" s="91">
        <v>-4.4999999999999998E-2</v>
      </c>
      <c r="G70" s="91">
        <v>0.83199999999999996</v>
      </c>
      <c r="H70" s="97">
        <v>0.51500000000000001</v>
      </c>
      <c r="I70">
        <f t="shared" si="2"/>
        <v>0.31699999999999995</v>
      </c>
    </row>
    <row r="72" spans="1:36" x14ac:dyDescent="0.3">
      <c r="A72" s="83" t="s">
        <v>32</v>
      </c>
      <c r="B72" s="83"/>
      <c r="C72" s="83"/>
      <c r="D72" s="83"/>
      <c r="E72" s="83"/>
      <c r="F72" s="83"/>
      <c r="G72" s="83"/>
      <c r="H72" s="83"/>
      <c r="I72" s="83"/>
    </row>
    <row r="73" spans="1:36" x14ac:dyDescent="0.3">
      <c r="A73" s="83" t="s">
        <v>33</v>
      </c>
      <c r="B73" s="83"/>
      <c r="C73" s="83"/>
      <c r="D73" s="83"/>
      <c r="E73" s="83"/>
      <c r="F73" s="83"/>
      <c r="G73" s="83"/>
      <c r="H73" s="83"/>
      <c r="I73" s="83"/>
    </row>
    <row r="74" spans="1:36" x14ac:dyDescent="0.3">
      <c r="A74" s="83" t="s">
        <v>120</v>
      </c>
      <c r="B74" s="83"/>
      <c r="C74" s="83"/>
      <c r="D74" s="83"/>
      <c r="E74" s="83"/>
      <c r="F74" s="83"/>
      <c r="G74" s="83"/>
      <c r="H74" s="83"/>
      <c r="I74" s="83"/>
    </row>
    <row r="75" spans="1:36" x14ac:dyDescent="0.3">
      <c r="A75" s="83" t="s">
        <v>35</v>
      </c>
      <c r="B75" s="83"/>
      <c r="C75" s="83"/>
      <c r="D75" s="83"/>
      <c r="E75" s="83"/>
      <c r="F75" s="83"/>
      <c r="G75" s="83"/>
      <c r="H75" s="83"/>
      <c r="I75" s="83"/>
    </row>
    <row r="76" spans="1:36" x14ac:dyDescent="0.3">
      <c r="A76" s="83" t="s">
        <v>112</v>
      </c>
      <c r="B76" s="83"/>
      <c r="C76" s="83"/>
      <c r="D76" s="83"/>
      <c r="E76" s="83"/>
      <c r="F76" s="83"/>
      <c r="G76" s="83"/>
      <c r="H76" s="83"/>
      <c r="I76" s="83"/>
    </row>
    <row r="77" spans="1:36" x14ac:dyDescent="0.3">
      <c r="A77" s="83" t="s">
        <v>121</v>
      </c>
      <c r="B77" s="83"/>
      <c r="C77" s="83"/>
      <c r="D77" s="83"/>
      <c r="E77" s="83"/>
      <c r="F77" s="83"/>
      <c r="G77" s="83"/>
      <c r="H77" s="83"/>
      <c r="I77" s="83"/>
    </row>
    <row r="78" spans="1:36" x14ac:dyDescent="0.3">
      <c r="A78" s="83" t="s">
        <v>122</v>
      </c>
      <c r="B78" s="83"/>
      <c r="C78" s="83"/>
      <c r="D78" s="83"/>
      <c r="E78" s="83"/>
      <c r="F78" s="83"/>
      <c r="G78" s="83"/>
      <c r="H78" s="83"/>
      <c r="I78" s="83"/>
    </row>
    <row r="79" spans="1:36" x14ac:dyDescent="0.3">
      <c r="A79" s="83" t="s">
        <v>39</v>
      </c>
      <c r="B79" s="83"/>
      <c r="C79" s="83"/>
      <c r="D79" s="83" t="s">
        <v>40</v>
      </c>
      <c r="E79" s="83"/>
      <c r="F79" s="83"/>
      <c r="G79" s="83"/>
      <c r="H79" s="83"/>
      <c r="I79" s="83"/>
    </row>
    <row r="80" spans="1:36" ht="15" thickBot="1" x14ac:dyDescent="0.35"/>
    <row r="81" spans="1:36" ht="15" thickBot="1" x14ac:dyDescent="0.35">
      <c r="E81" s="102" t="s">
        <v>143</v>
      </c>
      <c r="F81" s="103" t="s">
        <v>144</v>
      </c>
    </row>
    <row r="82" spans="1:36" ht="130.19999999999999" thickBot="1" x14ac:dyDescent="0.35">
      <c r="A82" s="84" t="s">
        <v>41</v>
      </c>
      <c r="B82" s="85" t="s">
        <v>42</v>
      </c>
      <c r="C82" s="92" t="s">
        <v>43</v>
      </c>
      <c r="D82" s="84" t="s">
        <v>44</v>
      </c>
      <c r="E82" s="85" t="s">
        <v>45</v>
      </c>
      <c r="F82" s="85" t="s">
        <v>46</v>
      </c>
      <c r="G82" s="85" t="s">
        <v>47</v>
      </c>
      <c r="H82" s="95" t="s">
        <v>48</v>
      </c>
      <c r="I82" s="98" t="s">
        <v>145</v>
      </c>
      <c r="AB82" s="98"/>
      <c r="AC82" s="98"/>
      <c r="AD82" s="98"/>
      <c r="AE82" s="98"/>
      <c r="AF82" s="98"/>
      <c r="AG82" s="98"/>
      <c r="AH82" s="98"/>
      <c r="AI82" s="98"/>
      <c r="AJ82" s="98"/>
    </row>
    <row r="83" spans="1:36" x14ac:dyDescent="0.3">
      <c r="A83" s="86"/>
      <c r="B83" s="87"/>
      <c r="C83" s="93" t="s">
        <v>50</v>
      </c>
      <c r="D83" s="86" t="s">
        <v>51</v>
      </c>
      <c r="E83" s="88"/>
      <c r="F83" s="88"/>
      <c r="G83" s="88"/>
      <c r="H83" s="96"/>
      <c r="AB83" s="17"/>
      <c r="AC83" s="99"/>
      <c r="AD83" s="17"/>
      <c r="AE83" s="17"/>
      <c r="AF83" s="17"/>
      <c r="AG83" s="17"/>
      <c r="AH83" s="17"/>
      <c r="AI83" s="17"/>
      <c r="AJ83" s="17"/>
    </row>
    <row r="84" spans="1:36" x14ac:dyDescent="0.3">
      <c r="A84" s="89" t="s">
        <v>28</v>
      </c>
      <c r="B84" s="90">
        <v>1</v>
      </c>
      <c r="C84" s="94" t="s">
        <v>2</v>
      </c>
      <c r="D84" s="89">
        <v>0.89300000000000002</v>
      </c>
      <c r="E84" s="91">
        <v>0.14499999999999999</v>
      </c>
      <c r="F84" s="91">
        <v>-3.4000000000000002E-2</v>
      </c>
      <c r="G84" s="91">
        <v>1.135</v>
      </c>
      <c r="H84" s="97">
        <v>0.89</v>
      </c>
      <c r="I84">
        <f>G84-H84</f>
        <v>0.245</v>
      </c>
      <c r="AB84" s="17"/>
      <c r="AC84" s="99"/>
      <c r="AD84" s="17"/>
      <c r="AE84" s="17"/>
      <c r="AF84" s="17"/>
      <c r="AG84" s="17"/>
      <c r="AH84" s="17"/>
      <c r="AI84" s="17"/>
      <c r="AJ84" s="17"/>
    </row>
    <row r="85" spans="1:36" x14ac:dyDescent="0.3">
      <c r="A85" s="89" t="s">
        <v>28</v>
      </c>
      <c r="B85" s="90">
        <v>2</v>
      </c>
      <c r="C85" s="94" t="s">
        <v>2</v>
      </c>
      <c r="D85" s="89">
        <v>0.94</v>
      </c>
      <c r="E85" s="91">
        <v>0.17799999999999999</v>
      </c>
      <c r="F85" s="91">
        <v>-4.2999999999999997E-2</v>
      </c>
      <c r="G85" s="91">
        <v>1.234</v>
      </c>
      <c r="H85" s="97">
        <v>0.92200000000000004</v>
      </c>
      <c r="I85">
        <f t="shared" ref="I85:I93" si="3">G85-H85</f>
        <v>0.31199999999999994</v>
      </c>
      <c r="AB85" s="17"/>
      <c r="AC85" s="99"/>
      <c r="AD85" s="17"/>
      <c r="AE85" s="17"/>
      <c r="AF85" s="17"/>
      <c r="AG85" s="17"/>
      <c r="AH85" s="17"/>
      <c r="AI85" s="17"/>
      <c r="AJ85" s="17"/>
    </row>
    <row r="86" spans="1:36" x14ac:dyDescent="0.3">
      <c r="A86" s="89" t="s">
        <v>28</v>
      </c>
      <c r="B86" s="90">
        <v>3</v>
      </c>
      <c r="C86" s="94" t="s">
        <v>4</v>
      </c>
      <c r="D86" s="89">
        <v>0.90400000000000003</v>
      </c>
      <c r="E86" s="91">
        <v>0.13200000000000001</v>
      </c>
      <c r="F86" s="91">
        <v>-3.3000000000000002E-2</v>
      </c>
      <c r="G86" s="91">
        <v>1.0960000000000001</v>
      </c>
      <c r="H86" s="97">
        <v>0.87</v>
      </c>
      <c r="I86">
        <f t="shared" si="3"/>
        <v>0.22600000000000009</v>
      </c>
      <c r="AB86" s="17"/>
      <c r="AC86" s="99"/>
      <c r="AD86" s="17"/>
      <c r="AE86" s="17"/>
      <c r="AF86" s="17"/>
      <c r="AG86" s="17"/>
      <c r="AH86" s="17"/>
      <c r="AI86" s="17"/>
      <c r="AJ86" s="17"/>
    </row>
    <row r="87" spans="1:36" x14ac:dyDescent="0.3">
      <c r="A87" s="89" t="s">
        <v>28</v>
      </c>
      <c r="B87" s="90">
        <v>4</v>
      </c>
      <c r="C87" s="94" t="s">
        <v>4</v>
      </c>
      <c r="D87" s="89">
        <v>0.99299999999999999</v>
      </c>
      <c r="E87" s="91">
        <v>0.17699999999999999</v>
      </c>
      <c r="F87" s="91">
        <v>-4.1000000000000002E-2</v>
      </c>
      <c r="G87" s="91">
        <v>1.26</v>
      </c>
      <c r="H87" s="97">
        <v>0.95199999999999996</v>
      </c>
      <c r="I87">
        <f t="shared" si="3"/>
        <v>0.30800000000000005</v>
      </c>
      <c r="AB87" s="17"/>
      <c r="AC87" s="99"/>
      <c r="AD87" s="17"/>
      <c r="AE87" s="17"/>
      <c r="AF87" s="17"/>
      <c r="AG87" s="17"/>
      <c r="AH87" s="17"/>
      <c r="AI87" s="17"/>
      <c r="AJ87" s="17"/>
    </row>
    <row r="88" spans="1:36" x14ac:dyDescent="0.3">
      <c r="A88" s="89" t="s">
        <v>28</v>
      </c>
      <c r="B88" s="90">
        <v>5</v>
      </c>
      <c r="C88" s="94" t="s">
        <v>5</v>
      </c>
      <c r="D88" s="89">
        <v>0.88500000000000001</v>
      </c>
      <c r="E88" s="91">
        <v>0.14099999999999999</v>
      </c>
      <c r="F88" s="91">
        <v>-3.3000000000000002E-2</v>
      </c>
      <c r="G88" s="91">
        <v>1.1040000000000001</v>
      </c>
      <c r="H88" s="97">
        <v>0.85499999999999998</v>
      </c>
      <c r="I88">
        <f t="shared" si="3"/>
        <v>0.24900000000000011</v>
      </c>
      <c r="AB88" s="17"/>
      <c r="AC88" s="99"/>
      <c r="AD88" s="17"/>
      <c r="AE88" s="17"/>
      <c r="AF88" s="17"/>
      <c r="AG88" s="17"/>
      <c r="AH88" s="17"/>
      <c r="AI88" s="17"/>
      <c r="AJ88" s="17"/>
    </row>
    <row r="89" spans="1:36" x14ac:dyDescent="0.3">
      <c r="A89" s="89" t="s">
        <v>28</v>
      </c>
      <c r="B89" s="90">
        <v>6</v>
      </c>
      <c r="C89" s="94" t="s">
        <v>141</v>
      </c>
      <c r="D89" s="89">
        <v>0.93799999999999994</v>
      </c>
      <c r="E89" s="91">
        <v>0.15</v>
      </c>
      <c r="F89" s="91">
        <v>-4.1000000000000002E-2</v>
      </c>
      <c r="G89" s="91">
        <v>1.1779999999999999</v>
      </c>
      <c r="H89" s="97">
        <v>0.90500000000000003</v>
      </c>
      <c r="I89">
        <f t="shared" si="3"/>
        <v>0.27299999999999991</v>
      </c>
      <c r="AB89" s="17"/>
      <c r="AC89" s="99"/>
      <c r="AD89" s="17"/>
      <c r="AE89" s="17"/>
      <c r="AF89" s="17"/>
      <c r="AG89" s="17"/>
      <c r="AH89" s="17"/>
      <c r="AI89" s="17"/>
      <c r="AJ89" s="17"/>
    </row>
    <row r="90" spans="1:36" x14ac:dyDescent="0.3">
      <c r="A90" s="89" t="s">
        <v>28</v>
      </c>
      <c r="B90" s="90">
        <v>7</v>
      </c>
      <c r="C90" s="94">
        <v>5</v>
      </c>
      <c r="D90" s="89">
        <v>0.90700000000000003</v>
      </c>
      <c r="E90" s="91">
        <v>0.14599999999999999</v>
      </c>
      <c r="F90" s="91">
        <v>-3.6999999999999998E-2</v>
      </c>
      <c r="G90" s="91">
        <v>1.149</v>
      </c>
      <c r="H90" s="97">
        <v>0.87</v>
      </c>
      <c r="I90">
        <f t="shared" si="3"/>
        <v>0.27900000000000003</v>
      </c>
      <c r="AB90" s="17"/>
      <c r="AC90" s="99"/>
      <c r="AD90" s="17"/>
      <c r="AE90" s="17"/>
      <c r="AF90" s="17"/>
      <c r="AG90" s="17"/>
      <c r="AH90" s="17"/>
      <c r="AI90" s="17"/>
      <c r="AJ90" s="17"/>
    </row>
    <row r="91" spans="1:36" x14ac:dyDescent="0.3">
      <c r="A91" s="89" t="s">
        <v>28</v>
      </c>
      <c r="B91" s="90">
        <v>8</v>
      </c>
      <c r="C91" s="94">
        <v>5</v>
      </c>
      <c r="D91" s="89">
        <v>0.96499999999999997</v>
      </c>
      <c r="E91" s="91">
        <v>0.17299999999999999</v>
      </c>
      <c r="F91" s="91">
        <v>-5.1999999999999998E-2</v>
      </c>
      <c r="G91" s="91">
        <v>1.23</v>
      </c>
      <c r="H91" s="97">
        <v>0.91300000000000003</v>
      </c>
      <c r="I91">
        <f t="shared" si="3"/>
        <v>0.31699999999999995</v>
      </c>
      <c r="AB91" s="17"/>
      <c r="AC91" s="99"/>
      <c r="AD91" s="17"/>
      <c r="AE91" s="17"/>
      <c r="AF91" s="17"/>
      <c r="AG91" s="17"/>
      <c r="AH91" s="17"/>
      <c r="AI91" s="17"/>
      <c r="AJ91" s="17"/>
    </row>
    <row r="92" spans="1:36" x14ac:dyDescent="0.3">
      <c r="A92" s="89" t="s">
        <v>28</v>
      </c>
      <c r="B92" s="90">
        <v>9</v>
      </c>
      <c r="C92" s="94">
        <v>50</v>
      </c>
      <c r="D92" s="89">
        <v>1.0169999999999999</v>
      </c>
      <c r="E92" s="91">
        <v>0.105</v>
      </c>
      <c r="F92" s="91">
        <v>-3.7999999999999999E-2</v>
      </c>
      <c r="G92" s="91">
        <v>1.1359999999999999</v>
      </c>
      <c r="H92" s="97">
        <v>0.90900000000000003</v>
      </c>
      <c r="I92">
        <f t="shared" si="3"/>
        <v>0.22699999999999987</v>
      </c>
      <c r="AB92" s="17"/>
      <c r="AC92" s="99"/>
      <c r="AD92" s="17"/>
      <c r="AE92" s="17"/>
      <c r="AF92" s="17"/>
      <c r="AG92" s="17"/>
      <c r="AH92" s="17"/>
      <c r="AI92" s="17"/>
      <c r="AJ92" s="17"/>
    </row>
    <row r="93" spans="1:36" x14ac:dyDescent="0.3">
      <c r="A93" s="89" t="s">
        <v>28</v>
      </c>
      <c r="B93" s="90">
        <v>10</v>
      </c>
      <c r="C93" s="94">
        <v>50</v>
      </c>
      <c r="D93" s="89">
        <v>1.0389999999999999</v>
      </c>
      <c r="E93" s="91">
        <v>0.13200000000000001</v>
      </c>
      <c r="F93" s="91">
        <v>-4.7E-2</v>
      </c>
      <c r="G93" s="91">
        <v>1.21</v>
      </c>
      <c r="H93" s="97">
        <v>0.93799999999999994</v>
      </c>
      <c r="I93">
        <f t="shared" si="3"/>
        <v>0.27200000000000002</v>
      </c>
      <c r="AB93" s="17"/>
      <c r="AC93" s="99"/>
      <c r="AD93" s="17"/>
      <c r="AE93" s="17"/>
      <c r="AF93" s="17"/>
      <c r="AG93" s="17"/>
      <c r="AH93" s="17"/>
      <c r="AI93" s="17"/>
      <c r="AJ93" s="17"/>
    </row>
    <row r="95" spans="1:36" x14ac:dyDescent="0.3">
      <c r="A95" s="83" t="s">
        <v>32</v>
      </c>
      <c r="B95" s="83"/>
      <c r="C95" s="83"/>
      <c r="D95" s="83"/>
      <c r="E95" s="83"/>
      <c r="F95" s="83"/>
      <c r="G95" s="83"/>
      <c r="H95" s="83"/>
      <c r="I95" s="83"/>
    </row>
    <row r="96" spans="1:36" x14ac:dyDescent="0.3">
      <c r="A96" s="83" t="s">
        <v>33</v>
      </c>
      <c r="B96" s="83"/>
      <c r="C96" s="83"/>
      <c r="D96" s="83"/>
      <c r="E96" s="83"/>
      <c r="F96" s="83"/>
      <c r="G96" s="83"/>
      <c r="H96" s="83"/>
      <c r="I96" s="83"/>
    </row>
    <row r="97" spans="1:36" x14ac:dyDescent="0.3">
      <c r="A97" s="83" t="s">
        <v>123</v>
      </c>
      <c r="B97" s="83"/>
      <c r="C97" s="83"/>
      <c r="D97" s="83"/>
      <c r="E97" s="83"/>
      <c r="F97" s="83"/>
      <c r="G97" s="83"/>
      <c r="H97" s="83"/>
      <c r="I97" s="83"/>
    </row>
    <row r="98" spans="1:36" x14ac:dyDescent="0.3">
      <c r="A98" s="83" t="s">
        <v>35</v>
      </c>
      <c r="B98" s="83"/>
      <c r="C98" s="83"/>
      <c r="D98" s="83"/>
      <c r="E98" s="83"/>
      <c r="F98" s="83"/>
      <c r="G98" s="83"/>
      <c r="H98" s="83"/>
      <c r="I98" s="83"/>
    </row>
    <row r="99" spans="1:36" x14ac:dyDescent="0.3">
      <c r="A99" s="83" t="s">
        <v>112</v>
      </c>
      <c r="B99" s="83"/>
      <c r="C99" s="83"/>
      <c r="D99" s="83"/>
      <c r="E99" s="83"/>
      <c r="F99" s="83"/>
      <c r="G99" s="83"/>
      <c r="H99" s="83"/>
      <c r="I99" s="83"/>
    </row>
    <row r="100" spans="1:36" x14ac:dyDescent="0.3">
      <c r="A100" s="83" t="s">
        <v>124</v>
      </c>
      <c r="B100" s="83"/>
      <c r="C100" s="83"/>
      <c r="D100" s="83"/>
      <c r="E100" s="83"/>
      <c r="F100" s="83"/>
      <c r="G100" s="83"/>
      <c r="H100" s="83"/>
      <c r="I100" s="83"/>
    </row>
    <row r="101" spans="1:36" x14ac:dyDescent="0.3">
      <c r="A101" s="83" t="s">
        <v>125</v>
      </c>
      <c r="B101" s="83"/>
      <c r="C101" s="83"/>
      <c r="D101" s="83"/>
      <c r="E101" s="83"/>
      <c r="F101" s="83"/>
      <c r="G101" s="83"/>
      <c r="H101" s="83"/>
      <c r="I101" s="83"/>
    </row>
    <row r="102" spans="1:36" x14ac:dyDescent="0.3">
      <c r="A102" s="83" t="s">
        <v>39</v>
      </c>
      <c r="B102" s="83"/>
      <c r="C102" s="83"/>
      <c r="D102" s="83" t="s">
        <v>40</v>
      </c>
      <c r="E102" s="83"/>
      <c r="F102" s="83"/>
      <c r="G102" s="83"/>
      <c r="H102" s="83"/>
      <c r="I102" s="83"/>
    </row>
    <row r="103" spans="1:36" ht="15" thickBot="1" x14ac:dyDescent="0.35"/>
    <row r="104" spans="1:36" ht="15" thickBot="1" x14ac:dyDescent="0.35">
      <c r="E104" s="102" t="s">
        <v>143</v>
      </c>
      <c r="F104" s="103" t="s">
        <v>144</v>
      </c>
    </row>
    <row r="105" spans="1:36" ht="130.19999999999999" thickBot="1" x14ac:dyDescent="0.35">
      <c r="A105" s="84" t="s">
        <v>41</v>
      </c>
      <c r="B105" s="85" t="s">
        <v>42</v>
      </c>
      <c r="C105" s="92" t="s">
        <v>43</v>
      </c>
      <c r="D105" s="84" t="s">
        <v>44</v>
      </c>
      <c r="E105" s="85" t="s">
        <v>45</v>
      </c>
      <c r="F105" s="85" t="s">
        <v>46</v>
      </c>
      <c r="G105" s="85" t="s">
        <v>47</v>
      </c>
      <c r="H105" s="95" t="s">
        <v>48</v>
      </c>
      <c r="I105" s="98" t="s">
        <v>145</v>
      </c>
    </row>
    <row r="106" spans="1:36" x14ac:dyDescent="0.3">
      <c r="A106" s="86"/>
      <c r="B106" s="87"/>
      <c r="C106" s="93" t="s">
        <v>50</v>
      </c>
      <c r="D106" s="86" t="s">
        <v>51</v>
      </c>
      <c r="E106" s="88"/>
      <c r="F106" s="88"/>
      <c r="G106" s="88"/>
      <c r="H106" s="96"/>
      <c r="AB106" s="98"/>
      <c r="AC106" s="98"/>
      <c r="AD106" s="98"/>
      <c r="AE106" s="98"/>
      <c r="AF106" s="98"/>
      <c r="AG106" s="98"/>
      <c r="AH106" s="98"/>
      <c r="AI106" s="98"/>
      <c r="AJ106" s="98"/>
    </row>
    <row r="107" spans="1:36" x14ac:dyDescent="0.3">
      <c r="A107" s="89" t="s">
        <v>15</v>
      </c>
      <c r="B107" s="90">
        <v>1</v>
      </c>
      <c r="C107" s="94" t="s">
        <v>2</v>
      </c>
      <c r="D107" s="89">
        <v>0.84699999999999998</v>
      </c>
      <c r="E107" s="91">
        <v>0.19400000000000001</v>
      </c>
      <c r="F107" s="91">
        <v>-5.2999999999999999E-2</v>
      </c>
      <c r="G107" s="91">
        <v>1.147</v>
      </c>
      <c r="H107" s="97">
        <v>0.81799999999999995</v>
      </c>
      <c r="I107">
        <f>G107-H107</f>
        <v>0.32900000000000007</v>
      </c>
      <c r="AB107" s="17"/>
      <c r="AC107" s="99"/>
      <c r="AD107" s="17"/>
      <c r="AE107" s="17"/>
      <c r="AF107" s="17"/>
      <c r="AG107" s="17"/>
      <c r="AH107" s="17"/>
      <c r="AI107" s="17"/>
      <c r="AJ107" s="17"/>
    </row>
    <row r="108" spans="1:36" x14ac:dyDescent="0.3">
      <c r="A108" s="89" t="s">
        <v>15</v>
      </c>
      <c r="B108" s="90">
        <v>2</v>
      </c>
      <c r="C108" s="94" t="s">
        <v>2</v>
      </c>
      <c r="D108" s="89">
        <v>0.88400000000000001</v>
      </c>
      <c r="E108" s="91">
        <v>0.23</v>
      </c>
      <c r="F108" s="91">
        <v>-5.2999999999999999E-2</v>
      </c>
      <c r="G108" s="91">
        <v>1.264</v>
      </c>
      <c r="H108" s="97">
        <v>0.88400000000000001</v>
      </c>
      <c r="I108">
        <f t="shared" ref="I108:I116" si="4">G108-H108</f>
        <v>0.38</v>
      </c>
      <c r="AB108" s="17"/>
      <c r="AC108" s="99"/>
      <c r="AD108" s="17"/>
      <c r="AE108" s="17"/>
      <c r="AF108" s="17"/>
      <c r="AG108" s="17"/>
      <c r="AH108" s="17"/>
      <c r="AI108" s="17"/>
      <c r="AJ108" s="17"/>
    </row>
    <row r="109" spans="1:36" x14ac:dyDescent="0.3">
      <c r="A109" s="89" t="s">
        <v>15</v>
      </c>
      <c r="B109" s="90">
        <v>3</v>
      </c>
      <c r="C109" s="94" t="s">
        <v>4</v>
      </c>
      <c r="D109" s="89">
        <v>0.94299999999999995</v>
      </c>
      <c r="E109" s="91">
        <v>0.28000000000000003</v>
      </c>
      <c r="F109" s="91">
        <v>-6.3E-2</v>
      </c>
      <c r="G109" s="91">
        <v>1.387</v>
      </c>
      <c r="H109" s="97">
        <v>0.93400000000000005</v>
      </c>
      <c r="I109">
        <f t="shared" si="4"/>
        <v>0.45299999999999996</v>
      </c>
      <c r="AB109" s="17"/>
      <c r="AC109" s="99"/>
      <c r="AD109" s="17"/>
      <c r="AE109" s="17"/>
      <c r="AF109" s="17"/>
      <c r="AG109" s="17"/>
      <c r="AH109" s="17"/>
      <c r="AI109" s="17"/>
      <c r="AJ109" s="17"/>
    </row>
    <row r="110" spans="1:36" x14ac:dyDescent="0.3">
      <c r="A110" s="89" t="s">
        <v>15</v>
      </c>
      <c r="B110" s="90">
        <v>4</v>
      </c>
      <c r="C110" s="94" t="s">
        <v>4</v>
      </c>
      <c r="D110" s="89">
        <v>0.89800000000000002</v>
      </c>
      <c r="E110" s="91">
        <v>0.25900000000000001</v>
      </c>
      <c r="F110" s="91">
        <v>-7.0999999999999994E-2</v>
      </c>
      <c r="G110" s="91">
        <v>1.3129999999999999</v>
      </c>
      <c r="H110" s="97">
        <v>0.89800000000000002</v>
      </c>
      <c r="I110">
        <f t="shared" si="4"/>
        <v>0.41499999999999992</v>
      </c>
      <c r="AB110" s="17"/>
      <c r="AC110" s="99"/>
      <c r="AD110" s="17"/>
      <c r="AE110" s="17"/>
      <c r="AF110" s="17"/>
      <c r="AG110" s="17"/>
      <c r="AH110" s="17"/>
      <c r="AI110" s="17"/>
      <c r="AJ110" s="17"/>
    </row>
    <row r="111" spans="1:36" x14ac:dyDescent="0.3">
      <c r="A111" s="89" t="s">
        <v>15</v>
      </c>
      <c r="B111" s="90">
        <v>5</v>
      </c>
      <c r="C111" s="94" t="s">
        <v>5</v>
      </c>
      <c r="D111" s="89">
        <v>0.88100000000000001</v>
      </c>
      <c r="E111" s="91">
        <v>0.23</v>
      </c>
      <c r="F111" s="91">
        <v>-6.4000000000000001E-2</v>
      </c>
      <c r="G111" s="91">
        <v>1.25</v>
      </c>
      <c r="H111" s="97">
        <v>0.871</v>
      </c>
      <c r="I111">
        <f t="shared" si="4"/>
        <v>0.379</v>
      </c>
      <c r="AB111" s="17"/>
      <c r="AC111" s="99"/>
      <c r="AD111" s="17"/>
      <c r="AE111" s="17"/>
      <c r="AF111" s="17"/>
      <c r="AG111" s="17"/>
      <c r="AH111" s="17"/>
      <c r="AI111" s="17"/>
      <c r="AJ111" s="17"/>
    </row>
    <row r="112" spans="1:36" x14ac:dyDescent="0.3">
      <c r="A112" s="89" t="s">
        <v>15</v>
      </c>
      <c r="B112" s="90">
        <v>6</v>
      </c>
      <c r="C112" s="94" t="s">
        <v>141</v>
      </c>
      <c r="D112" s="89">
        <v>0.92300000000000004</v>
      </c>
      <c r="E112" s="91">
        <v>0.248</v>
      </c>
      <c r="F112" s="91">
        <v>-6.0999999999999999E-2</v>
      </c>
      <c r="G112" s="91">
        <v>1.3029999999999999</v>
      </c>
      <c r="H112" s="97">
        <v>0.91</v>
      </c>
      <c r="I112">
        <f t="shared" si="4"/>
        <v>0.3929999999999999</v>
      </c>
      <c r="AB112" s="17"/>
      <c r="AC112" s="99"/>
      <c r="AD112" s="17"/>
      <c r="AE112" s="17"/>
      <c r="AF112" s="17"/>
      <c r="AG112" s="17"/>
      <c r="AH112" s="17"/>
      <c r="AI112" s="17"/>
      <c r="AJ112" s="17"/>
    </row>
    <row r="113" spans="1:36" x14ac:dyDescent="0.3">
      <c r="A113" s="89" t="s">
        <v>15</v>
      </c>
      <c r="B113" s="90">
        <v>7</v>
      </c>
      <c r="C113" s="94">
        <v>5</v>
      </c>
      <c r="D113" s="89">
        <v>0.94799999999999995</v>
      </c>
      <c r="E113" s="91">
        <v>0.29699999999999999</v>
      </c>
      <c r="F113" s="91">
        <v>-6.9000000000000006E-2</v>
      </c>
      <c r="G113" s="91">
        <v>1.405</v>
      </c>
      <c r="H113" s="97">
        <v>0.94799999999999995</v>
      </c>
      <c r="I113">
        <f t="shared" si="4"/>
        <v>0.45700000000000007</v>
      </c>
      <c r="AB113" s="17"/>
      <c r="AC113" s="99"/>
      <c r="AD113" s="17"/>
      <c r="AE113" s="17"/>
      <c r="AF113" s="17"/>
      <c r="AG113" s="17"/>
      <c r="AH113" s="17"/>
      <c r="AI113" s="17"/>
      <c r="AJ113" s="17"/>
    </row>
    <row r="114" spans="1:36" x14ac:dyDescent="0.3">
      <c r="A114" s="89" t="s">
        <v>15</v>
      </c>
      <c r="B114" s="90">
        <v>8</v>
      </c>
      <c r="C114" s="94">
        <v>5</v>
      </c>
      <c r="D114" s="89">
        <v>0.88400000000000001</v>
      </c>
      <c r="E114" s="91">
        <v>0.217</v>
      </c>
      <c r="F114" s="91">
        <v>-5.3999999999999999E-2</v>
      </c>
      <c r="G114" s="91">
        <v>1.2150000000000001</v>
      </c>
      <c r="H114" s="97">
        <v>0.86299999999999999</v>
      </c>
      <c r="I114">
        <f t="shared" si="4"/>
        <v>0.35200000000000009</v>
      </c>
      <c r="AB114" s="17"/>
      <c r="AC114" s="99"/>
      <c r="AD114" s="17"/>
      <c r="AE114" s="17"/>
      <c r="AF114" s="17"/>
      <c r="AG114" s="17"/>
      <c r="AH114" s="17"/>
      <c r="AI114" s="17"/>
      <c r="AJ114" s="17"/>
    </row>
    <row r="115" spans="1:36" x14ac:dyDescent="0.3">
      <c r="A115" s="89" t="s">
        <v>15</v>
      </c>
      <c r="B115" s="90">
        <v>9</v>
      </c>
      <c r="C115" s="94">
        <v>50</v>
      </c>
      <c r="D115" s="89">
        <v>0.91500000000000004</v>
      </c>
      <c r="E115" s="91">
        <v>0.23499999999999999</v>
      </c>
      <c r="F115" s="91">
        <v>-6.6000000000000003E-2</v>
      </c>
      <c r="G115" s="91">
        <v>1.3080000000000001</v>
      </c>
      <c r="H115" s="97">
        <v>0.90400000000000003</v>
      </c>
      <c r="I115">
        <f t="shared" si="4"/>
        <v>0.40400000000000003</v>
      </c>
      <c r="AB115" s="17"/>
      <c r="AC115" s="99"/>
      <c r="AD115" s="17"/>
      <c r="AE115" s="17"/>
      <c r="AF115" s="17"/>
      <c r="AG115" s="17"/>
      <c r="AH115" s="17"/>
      <c r="AI115" s="17"/>
      <c r="AJ115" s="17"/>
    </row>
    <row r="116" spans="1:36" x14ac:dyDescent="0.3">
      <c r="A116" s="89" t="s">
        <v>15</v>
      </c>
      <c r="B116" s="90">
        <v>10</v>
      </c>
      <c r="C116" s="94">
        <v>50</v>
      </c>
      <c r="D116" s="89">
        <v>0.90200000000000002</v>
      </c>
      <c r="E116" s="91">
        <v>0.24399999999999999</v>
      </c>
      <c r="F116" s="91">
        <v>-7.1999999999999995E-2</v>
      </c>
      <c r="G116" s="91">
        <v>1.2829999999999999</v>
      </c>
      <c r="H116" s="97">
        <v>0.87</v>
      </c>
      <c r="I116">
        <f t="shared" si="4"/>
        <v>0.41299999999999992</v>
      </c>
      <c r="AB116" s="17"/>
      <c r="AC116" s="99"/>
      <c r="AD116" s="17"/>
      <c r="AE116" s="17"/>
      <c r="AF116" s="17"/>
      <c r="AG116" s="17"/>
      <c r="AH116" s="17"/>
      <c r="AI116" s="17"/>
      <c r="AJ116" s="17"/>
    </row>
    <row r="117" spans="1:36" x14ac:dyDescent="0.3">
      <c r="AB117" s="17"/>
      <c r="AC117" s="99"/>
      <c r="AD117" s="17"/>
      <c r="AE117" s="17"/>
      <c r="AF117" s="17"/>
      <c r="AG117" s="17"/>
      <c r="AH117" s="17"/>
      <c r="AI117" s="17"/>
      <c r="AJ117" s="17"/>
    </row>
    <row r="118" spans="1:36" x14ac:dyDescent="0.3">
      <c r="A118" s="83" t="s">
        <v>32</v>
      </c>
      <c r="B118" s="83"/>
      <c r="C118" s="83"/>
      <c r="D118" s="83"/>
      <c r="E118" s="83"/>
      <c r="F118" s="83"/>
      <c r="G118" s="83"/>
      <c r="H118" s="83"/>
      <c r="I118" s="83"/>
    </row>
    <row r="119" spans="1:36" x14ac:dyDescent="0.3">
      <c r="A119" s="83" t="s">
        <v>33</v>
      </c>
      <c r="B119" s="83"/>
      <c r="C119" s="83"/>
      <c r="D119" s="83"/>
      <c r="E119" s="83"/>
      <c r="F119" s="83"/>
      <c r="G119" s="83"/>
      <c r="H119" s="83"/>
      <c r="I119" s="83"/>
    </row>
    <row r="120" spans="1:36" x14ac:dyDescent="0.3">
      <c r="A120" s="83" t="s">
        <v>126</v>
      </c>
      <c r="B120" s="83"/>
      <c r="C120" s="83"/>
      <c r="D120" s="83"/>
      <c r="E120" s="83"/>
      <c r="F120" s="83"/>
      <c r="G120" s="83"/>
      <c r="H120" s="83"/>
      <c r="I120" s="83"/>
    </row>
    <row r="121" spans="1:36" x14ac:dyDescent="0.3">
      <c r="A121" s="83" t="s">
        <v>35</v>
      </c>
      <c r="B121" s="83"/>
      <c r="C121" s="83"/>
      <c r="D121" s="83"/>
      <c r="E121" s="83"/>
      <c r="F121" s="83"/>
      <c r="G121" s="83"/>
      <c r="H121" s="83"/>
      <c r="I121" s="83"/>
    </row>
    <row r="122" spans="1:36" x14ac:dyDescent="0.3">
      <c r="A122" s="83" t="s">
        <v>112</v>
      </c>
      <c r="B122" s="83"/>
      <c r="C122" s="83"/>
      <c r="D122" s="83"/>
      <c r="E122" s="83"/>
      <c r="F122" s="83"/>
      <c r="G122" s="83"/>
      <c r="H122" s="83"/>
      <c r="I122" s="83"/>
    </row>
    <row r="123" spans="1:36" x14ac:dyDescent="0.3">
      <c r="A123" s="83" t="s">
        <v>127</v>
      </c>
      <c r="B123" s="83"/>
      <c r="C123" s="83"/>
      <c r="D123" s="83"/>
      <c r="E123" s="83"/>
      <c r="F123" s="83"/>
      <c r="G123" s="83"/>
      <c r="H123" s="83"/>
      <c r="I123" s="83"/>
    </row>
    <row r="124" spans="1:36" x14ac:dyDescent="0.3">
      <c r="A124" s="83" t="s">
        <v>128</v>
      </c>
      <c r="B124" s="83"/>
      <c r="C124" s="83"/>
      <c r="D124" s="83"/>
      <c r="E124" s="83"/>
      <c r="F124" s="83"/>
      <c r="G124" s="83"/>
      <c r="H124" s="83"/>
      <c r="I124" s="83"/>
    </row>
    <row r="125" spans="1:36" x14ac:dyDescent="0.3">
      <c r="A125" s="83" t="s">
        <v>39</v>
      </c>
      <c r="B125" s="83"/>
      <c r="C125" s="83"/>
      <c r="D125" s="83" t="s">
        <v>40</v>
      </c>
      <c r="E125" s="83"/>
      <c r="F125" s="83"/>
      <c r="G125" s="83"/>
      <c r="H125" s="83"/>
      <c r="I125" s="83"/>
    </row>
    <row r="126" spans="1:36" ht="15" thickBot="1" x14ac:dyDescent="0.35"/>
    <row r="127" spans="1:36" ht="15" thickBot="1" x14ac:dyDescent="0.35">
      <c r="E127" s="102" t="s">
        <v>143</v>
      </c>
      <c r="F127" s="103" t="s">
        <v>144</v>
      </c>
    </row>
    <row r="128" spans="1:36" ht="130.19999999999999" thickBot="1" x14ac:dyDescent="0.35">
      <c r="A128" s="84" t="s">
        <v>41</v>
      </c>
      <c r="B128" s="85" t="s">
        <v>42</v>
      </c>
      <c r="C128" s="92" t="s">
        <v>43</v>
      </c>
      <c r="D128" s="84" t="s">
        <v>44</v>
      </c>
      <c r="E128" s="85" t="s">
        <v>45</v>
      </c>
      <c r="F128" s="85" t="s">
        <v>46</v>
      </c>
      <c r="G128" s="85" t="s">
        <v>47</v>
      </c>
      <c r="H128" s="95" t="s">
        <v>48</v>
      </c>
      <c r="I128" s="98" t="s">
        <v>145</v>
      </c>
    </row>
    <row r="129" spans="1:9" x14ac:dyDescent="0.3">
      <c r="A129" s="86"/>
      <c r="B129" s="87"/>
      <c r="C129" s="93" t="s">
        <v>50</v>
      </c>
      <c r="D129" s="86" t="s">
        <v>51</v>
      </c>
      <c r="E129" s="88"/>
      <c r="F129" s="88"/>
      <c r="G129" s="88"/>
      <c r="H129" s="96"/>
    </row>
    <row r="130" spans="1:9" x14ac:dyDescent="0.3">
      <c r="A130" s="89" t="s">
        <v>11</v>
      </c>
      <c r="B130" s="90">
        <v>1</v>
      </c>
      <c r="C130" s="94" t="s">
        <v>2</v>
      </c>
      <c r="D130" s="89">
        <v>0.89800000000000002</v>
      </c>
      <c r="E130" s="91">
        <v>0.20699999999999999</v>
      </c>
      <c r="F130" s="91">
        <v>-0.05</v>
      </c>
      <c r="G130" s="91">
        <v>1.204</v>
      </c>
      <c r="H130" s="97">
        <v>0.88100000000000001</v>
      </c>
      <c r="I130">
        <f>G130-H130</f>
        <v>0.32299999999999995</v>
      </c>
    </row>
    <row r="131" spans="1:9" x14ac:dyDescent="0.3">
      <c r="A131" s="89" t="s">
        <v>11</v>
      </c>
      <c r="B131" s="90">
        <v>2</v>
      </c>
      <c r="C131" s="94" t="s">
        <v>2</v>
      </c>
      <c r="D131" s="89">
        <v>0.90700000000000003</v>
      </c>
      <c r="E131" s="91">
        <v>0.20100000000000001</v>
      </c>
      <c r="F131" s="91">
        <v>-4.9000000000000002E-2</v>
      </c>
      <c r="G131" s="91">
        <v>1.268</v>
      </c>
      <c r="H131" s="97">
        <v>0.90700000000000003</v>
      </c>
      <c r="I131">
        <f t="shared" ref="I131:I139" si="5">G131-H131</f>
        <v>0.36099999999999999</v>
      </c>
    </row>
    <row r="132" spans="1:9" x14ac:dyDescent="0.3">
      <c r="A132" s="89" t="s">
        <v>11</v>
      </c>
      <c r="B132" s="90">
        <v>3</v>
      </c>
      <c r="C132" s="94" t="s">
        <v>4</v>
      </c>
      <c r="D132" s="89">
        <v>0.90800000000000003</v>
      </c>
      <c r="E132" s="91">
        <v>0.193</v>
      </c>
      <c r="F132" s="91">
        <v>-4.5999999999999999E-2</v>
      </c>
      <c r="G132" s="91">
        <v>1.2310000000000001</v>
      </c>
      <c r="H132" s="97">
        <v>0.90800000000000003</v>
      </c>
      <c r="I132">
        <f t="shared" si="5"/>
        <v>0.32300000000000006</v>
      </c>
    </row>
    <row r="133" spans="1:9" x14ac:dyDescent="0.3">
      <c r="A133" s="89" t="s">
        <v>11</v>
      </c>
      <c r="B133" s="90">
        <v>4</v>
      </c>
      <c r="C133" s="94" t="s">
        <v>4</v>
      </c>
      <c r="D133" s="89">
        <v>0.94799999999999995</v>
      </c>
      <c r="E133" s="91">
        <v>0.23200000000000001</v>
      </c>
      <c r="F133" s="91">
        <v>-5.0999999999999997E-2</v>
      </c>
      <c r="G133" s="91">
        <v>1.3140000000000001</v>
      </c>
      <c r="H133" s="97">
        <v>0.94799999999999995</v>
      </c>
      <c r="I133">
        <f t="shared" si="5"/>
        <v>0.3660000000000001</v>
      </c>
    </row>
    <row r="134" spans="1:9" x14ac:dyDescent="0.3">
      <c r="A134" s="89" t="s">
        <v>11</v>
      </c>
      <c r="B134" s="90">
        <v>5</v>
      </c>
      <c r="C134" s="94" t="s">
        <v>5</v>
      </c>
      <c r="D134" s="89">
        <v>0.90900000000000003</v>
      </c>
      <c r="E134" s="91">
        <v>0.23699999999999999</v>
      </c>
      <c r="F134" s="91">
        <v>-5.3999999999999999E-2</v>
      </c>
      <c r="G134" s="91">
        <v>1.288</v>
      </c>
      <c r="H134" s="97">
        <v>0.90900000000000003</v>
      </c>
      <c r="I134">
        <f t="shared" si="5"/>
        <v>0.379</v>
      </c>
    </row>
    <row r="135" spans="1:9" x14ac:dyDescent="0.3">
      <c r="A135" s="89" t="s">
        <v>11</v>
      </c>
      <c r="B135" s="90">
        <v>6</v>
      </c>
      <c r="C135" s="94" t="s">
        <v>141</v>
      </c>
      <c r="D135" s="89">
        <v>0.95599999999999996</v>
      </c>
      <c r="E135" s="91">
        <v>0.23599999999999999</v>
      </c>
      <c r="F135" s="91">
        <v>-8.5999999999999993E-2</v>
      </c>
      <c r="G135" s="91">
        <v>1.554</v>
      </c>
      <c r="H135" s="97">
        <v>0.94399999999999995</v>
      </c>
      <c r="I135">
        <f t="shared" si="5"/>
        <v>0.6100000000000001</v>
      </c>
    </row>
    <row r="136" spans="1:9" x14ac:dyDescent="0.3">
      <c r="A136" s="89" t="s">
        <v>11</v>
      </c>
      <c r="B136" s="90">
        <v>7</v>
      </c>
      <c r="C136" s="94">
        <v>5</v>
      </c>
      <c r="D136" s="89">
        <v>0.96499999999999997</v>
      </c>
      <c r="E136" s="91">
        <v>0.23899999999999999</v>
      </c>
      <c r="F136" s="91">
        <v>-5.3999999999999999E-2</v>
      </c>
      <c r="G136" s="91">
        <v>1.3240000000000001</v>
      </c>
      <c r="H136" s="97">
        <v>0.96499999999999997</v>
      </c>
      <c r="I136">
        <f t="shared" si="5"/>
        <v>0.3590000000000001</v>
      </c>
    </row>
    <row r="137" spans="1:9" x14ac:dyDescent="0.3">
      <c r="A137" s="89" t="s">
        <v>11</v>
      </c>
      <c r="B137" s="90">
        <v>8</v>
      </c>
      <c r="C137" s="94">
        <v>5</v>
      </c>
      <c r="D137" s="89">
        <v>0.91800000000000004</v>
      </c>
      <c r="E137" s="91">
        <v>0.251</v>
      </c>
      <c r="F137" s="91">
        <v>-5.7000000000000002E-2</v>
      </c>
      <c r="G137" s="91">
        <v>1.3</v>
      </c>
      <c r="H137" s="97">
        <v>0.91200000000000003</v>
      </c>
      <c r="I137">
        <f t="shared" si="5"/>
        <v>0.38800000000000001</v>
      </c>
    </row>
    <row r="138" spans="1:9" x14ac:dyDescent="0.3">
      <c r="A138" s="89" t="s">
        <v>11</v>
      </c>
      <c r="B138" s="90">
        <v>9</v>
      </c>
      <c r="C138" s="94">
        <v>50</v>
      </c>
      <c r="D138" s="89">
        <v>0.98299999999999998</v>
      </c>
      <c r="E138" s="91">
        <v>0.21199999999999999</v>
      </c>
      <c r="F138" s="91">
        <v>-5.3999999999999999E-2</v>
      </c>
      <c r="G138" s="91">
        <v>1.3169999999999999</v>
      </c>
      <c r="H138" s="97">
        <v>0.97499999999999998</v>
      </c>
      <c r="I138">
        <f t="shared" si="5"/>
        <v>0.34199999999999997</v>
      </c>
    </row>
    <row r="139" spans="1:9" x14ac:dyDescent="0.3">
      <c r="A139" s="89" t="s">
        <v>11</v>
      </c>
      <c r="B139" s="90">
        <v>10</v>
      </c>
      <c r="C139" s="94">
        <v>50</v>
      </c>
      <c r="D139" s="89">
        <v>0.98499999999999999</v>
      </c>
      <c r="E139" s="91">
        <v>0.20899999999999999</v>
      </c>
      <c r="F139" s="91">
        <v>-5.5E-2</v>
      </c>
      <c r="G139" s="91">
        <v>1.294</v>
      </c>
      <c r="H139" s="97">
        <v>0.95499999999999996</v>
      </c>
      <c r="I139">
        <f t="shared" si="5"/>
        <v>0.33900000000000008</v>
      </c>
    </row>
    <row r="142" spans="1:9" x14ac:dyDescent="0.3">
      <c r="A142" s="83" t="s">
        <v>32</v>
      </c>
      <c r="B142" s="83"/>
      <c r="C142" s="83"/>
      <c r="D142" s="83"/>
      <c r="E142" s="83"/>
      <c r="F142" s="83"/>
      <c r="G142" s="83"/>
      <c r="H142" s="83"/>
      <c r="I142" s="83"/>
    </row>
    <row r="143" spans="1:9" x14ac:dyDescent="0.3">
      <c r="A143" s="83" t="s">
        <v>33</v>
      </c>
      <c r="B143" s="83"/>
      <c r="C143" s="83"/>
      <c r="D143" s="83"/>
      <c r="E143" s="83"/>
      <c r="F143" s="83"/>
      <c r="G143" s="83"/>
      <c r="H143" s="83"/>
      <c r="I143" s="83"/>
    </row>
    <row r="144" spans="1:9" x14ac:dyDescent="0.3">
      <c r="A144" s="83" t="s">
        <v>129</v>
      </c>
      <c r="B144" s="83"/>
      <c r="C144" s="83"/>
      <c r="D144" s="83"/>
      <c r="E144" s="83"/>
      <c r="F144" s="83"/>
      <c r="G144" s="83"/>
      <c r="H144" s="83"/>
      <c r="I144" s="83"/>
    </row>
    <row r="145" spans="1:9" x14ac:dyDescent="0.3">
      <c r="A145" s="83" t="s">
        <v>35</v>
      </c>
      <c r="B145" s="83"/>
      <c r="C145" s="83"/>
      <c r="D145" s="83"/>
      <c r="E145" s="83"/>
      <c r="F145" s="83"/>
      <c r="G145" s="83"/>
      <c r="H145" s="83"/>
      <c r="I145" s="83"/>
    </row>
    <row r="146" spans="1:9" x14ac:dyDescent="0.3">
      <c r="A146" s="83" t="s">
        <v>112</v>
      </c>
      <c r="B146" s="83"/>
      <c r="C146" s="83"/>
      <c r="D146" s="83"/>
      <c r="E146" s="83"/>
      <c r="F146" s="83"/>
      <c r="G146" s="83"/>
      <c r="H146" s="83"/>
      <c r="I146" s="83"/>
    </row>
    <row r="147" spans="1:9" x14ac:dyDescent="0.3">
      <c r="A147" s="83" t="s">
        <v>130</v>
      </c>
      <c r="B147" s="83"/>
      <c r="C147" s="83"/>
      <c r="D147" s="83"/>
      <c r="E147" s="83"/>
      <c r="F147" s="83"/>
      <c r="G147" s="83"/>
      <c r="H147" s="83"/>
      <c r="I147" s="83"/>
    </row>
    <row r="148" spans="1:9" x14ac:dyDescent="0.3">
      <c r="A148" s="83" t="s">
        <v>131</v>
      </c>
      <c r="B148" s="83"/>
      <c r="C148" s="83"/>
      <c r="D148" s="83"/>
      <c r="E148" s="83"/>
      <c r="F148" s="83"/>
      <c r="G148" s="83"/>
      <c r="H148" s="83"/>
      <c r="I148" s="83"/>
    </row>
    <row r="149" spans="1:9" x14ac:dyDescent="0.3">
      <c r="A149" s="83" t="s">
        <v>39</v>
      </c>
      <c r="B149" s="83"/>
      <c r="C149" s="83"/>
      <c r="D149" s="83" t="s">
        <v>40</v>
      </c>
      <c r="E149" s="83"/>
      <c r="F149" s="83"/>
      <c r="G149" s="83"/>
      <c r="H149" s="83"/>
      <c r="I149" s="83"/>
    </row>
    <row r="150" spans="1:9" ht="15" thickBot="1" x14ac:dyDescent="0.35"/>
    <row r="151" spans="1:9" ht="15" thickBot="1" x14ac:dyDescent="0.35">
      <c r="E151" s="102" t="s">
        <v>143</v>
      </c>
      <c r="F151" s="103" t="s">
        <v>144</v>
      </c>
    </row>
    <row r="152" spans="1:9" ht="130.19999999999999" thickBot="1" x14ac:dyDescent="0.35">
      <c r="A152" s="84" t="s">
        <v>41</v>
      </c>
      <c r="B152" s="85" t="s">
        <v>42</v>
      </c>
      <c r="C152" s="92" t="s">
        <v>43</v>
      </c>
      <c r="D152" s="84" t="s">
        <v>44</v>
      </c>
      <c r="E152" s="85" t="s">
        <v>45</v>
      </c>
      <c r="F152" s="85" t="s">
        <v>46</v>
      </c>
      <c r="G152" s="85" t="s">
        <v>47</v>
      </c>
      <c r="H152" s="95" t="s">
        <v>48</v>
      </c>
      <c r="I152" s="98" t="s">
        <v>145</v>
      </c>
    </row>
    <row r="153" spans="1:9" x14ac:dyDescent="0.3">
      <c r="A153" s="86"/>
      <c r="B153" s="87"/>
      <c r="C153" s="93" t="s">
        <v>50</v>
      </c>
      <c r="D153" s="86" t="s">
        <v>51</v>
      </c>
      <c r="E153" s="88"/>
      <c r="F153" s="88"/>
      <c r="G153" s="88"/>
      <c r="H153" s="96"/>
    </row>
    <row r="154" spans="1:9" x14ac:dyDescent="0.3">
      <c r="A154" s="89" t="s">
        <v>10</v>
      </c>
      <c r="B154" s="90">
        <v>1</v>
      </c>
      <c r="C154" s="94" t="s">
        <v>2</v>
      </c>
      <c r="D154" s="89">
        <v>0.56699999999999995</v>
      </c>
      <c r="E154" s="91">
        <v>0.26200000000000001</v>
      </c>
      <c r="F154" s="91">
        <v>-7.2999999999999995E-2</v>
      </c>
      <c r="G154" s="91">
        <v>0.94399999999999995</v>
      </c>
      <c r="H154" s="97">
        <v>0.53500000000000003</v>
      </c>
      <c r="I154">
        <f>G154-H154</f>
        <v>0.40899999999999992</v>
      </c>
    </row>
    <row r="155" spans="1:9" x14ac:dyDescent="0.3">
      <c r="A155" s="89" t="s">
        <v>10</v>
      </c>
      <c r="B155" s="90">
        <v>2</v>
      </c>
      <c r="C155" s="94" t="s">
        <v>2</v>
      </c>
      <c r="D155" s="89">
        <v>0.57199999999999995</v>
      </c>
      <c r="E155" s="91">
        <v>0.28399999999999997</v>
      </c>
      <c r="F155" s="91">
        <v>-6.9000000000000006E-2</v>
      </c>
      <c r="G155" s="91">
        <v>0.99299999999999999</v>
      </c>
      <c r="H155" s="97">
        <v>0.54300000000000004</v>
      </c>
      <c r="I155">
        <f t="shared" ref="I155:I163" si="6">G155-H155</f>
        <v>0.44999999999999996</v>
      </c>
    </row>
    <row r="156" spans="1:9" x14ac:dyDescent="0.3">
      <c r="A156" s="89" t="s">
        <v>10</v>
      </c>
      <c r="B156" s="90">
        <v>3</v>
      </c>
      <c r="C156" s="94" t="s">
        <v>4</v>
      </c>
      <c r="D156" s="89">
        <v>0.56599999999999995</v>
      </c>
      <c r="E156" s="91">
        <v>0.28199999999999997</v>
      </c>
      <c r="F156" s="91">
        <v>-6.9000000000000006E-2</v>
      </c>
      <c r="G156" s="91">
        <v>0.995</v>
      </c>
      <c r="H156" s="97">
        <v>0.54500000000000004</v>
      </c>
      <c r="I156">
        <f t="shared" si="6"/>
        <v>0.44999999999999996</v>
      </c>
    </row>
    <row r="157" spans="1:9" x14ac:dyDescent="0.3">
      <c r="A157" s="89" t="s">
        <v>10</v>
      </c>
      <c r="B157" s="90">
        <v>4</v>
      </c>
      <c r="C157" s="94" t="s">
        <v>4</v>
      </c>
      <c r="D157" s="89">
        <v>0.59299999999999997</v>
      </c>
      <c r="E157" s="91">
        <v>0.29599999999999999</v>
      </c>
      <c r="F157" s="91">
        <v>-7.0000000000000007E-2</v>
      </c>
      <c r="G157" s="91">
        <v>1.0549999999999999</v>
      </c>
      <c r="H157" s="97">
        <v>0.57599999999999996</v>
      </c>
      <c r="I157">
        <f t="shared" si="6"/>
        <v>0.47899999999999998</v>
      </c>
    </row>
    <row r="158" spans="1:9" x14ac:dyDescent="0.3">
      <c r="A158" s="89" t="s">
        <v>10</v>
      </c>
      <c r="B158" s="90">
        <v>5</v>
      </c>
      <c r="C158" s="94" t="s">
        <v>5</v>
      </c>
      <c r="D158" s="89">
        <v>0.56399999999999995</v>
      </c>
      <c r="E158" s="91">
        <v>0.27100000000000002</v>
      </c>
      <c r="F158" s="91">
        <v>-6.6000000000000003E-2</v>
      </c>
      <c r="G158" s="91">
        <v>0.95799999999999996</v>
      </c>
      <c r="H158" s="97">
        <v>0.53800000000000003</v>
      </c>
      <c r="I158">
        <f t="shared" si="6"/>
        <v>0.41999999999999993</v>
      </c>
    </row>
    <row r="159" spans="1:9" x14ac:dyDescent="0.3">
      <c r="A159" s="89" t="s">
        <v>10</v>
      </c>
      <c r="B159" s="90">
        <v>6</v>
      </c>
      <c r="C159" s="94" t="s">
        <v>141</v>
      </c>
      <c r="D159" s="89">
        <v>0.60399999999999998</v>
      </c>
      <c r="E159" s="91">
        <v>0.316</v>
      </c>
      <c r="F159" s="91">
        <v>-7.2999999999999995E-2</v>
      </c>
      <c r="G159" s="91">
        <v>1.0920000000000001</v>
      </c>
      <c r="H159" s="97">
        <v>0.57899999999999996</v>
      </c>
      <c r="I159">
        <f t="shared" si="6"/>
        <v>0.51300000000000012</v>
      </c>
    </row>
    <row r="160" spans="1:9" x14ac:dyDescent="0.3">
      <c r="A160" s="89" t="s">
        <v>10</v>
      </c>
      <c r="B160" s="90">
        <v>7</v>
      </c>
      <c r="C160" s="94">
        <v>5</v>
      </c>
      <c r="D160" s="89">
        <v>0.59</v>
      </c>
      <c r="E160" s="91">
        <v>0.28499999999999998</v>
      </c>
      <c r="F160" s="91">
        <v>-7.0999999999999994E-2</v>
      </c>
      <c r="G160" s="91">
        <v>1</v>
      </c>
      <c r="H160" s="97">
        <v>0.55000000000000004</v>
      </c>
      <c r="I160">
        <f t="shared" si="6"/>
        <v>0.44999999999999996</v>
      </c>
    </row>
    <row r="161" spans="1:9" x14ac:dyDescent="0.3">
      <c r="A161" s="89" t="s">
        <v>10</v>
      </c>
      <c r="B161" s="90">
        <v>8</v>
      </c>
      <c r="C161" s="94">
        <v>5</v>
      </c>
      <c r="D161" s="89">
        <v>0.59299999999999997</v>
      </c>
      <c r="E161" s="91">
        <v>0.28899999999999998</v>
      </c>
      <c r="F161" s="91">
        <v>-6.8000000000000005E-2</v>
      </c>
      <c r="G161" s="91">
        <v>1.016</v>
      </c>
      <c r="H161" s="97">
        <v>0.55900000000000005</v>
      </c>
      <c r="I161">
        <f t="shared" si="6"/>
        <v>0.45699999999999996</v>
      </c>
    </row>
    <row r="162" spans="1:9" x14ac:dyDescent="0.3">
      <c r="A162" s="89" t="s">
        <v>10</v>
      </c>
      <c r="B162" s="90">
        <v>9</v>
      </c>
      <c r="C162" s="94">
        <v>50</v>
      </c>
      <c r="D162" s="89">
        <v>0.67300000000000004</v>
      </c>
      <c r="E162" s="91">
        <v>0.223</v>
      </c>
      <c r="F162" s="91">
        <v>-5.3999999999999999E-2</v>
      </c>
      <c r="G162" s="91">
        <v>1.012</v>
      </c>
      <c r="H162" s="97">
        <v>0.65600000000000003</v>
      </c>
      <c r="I162">
        <f t="shared" si="6"/>
        <v>0.35599999999999998</v>
      </c>
    </row>
    <row r="163" spans="1:9" x14ac:dyDescent="0.3">
      <c r="A163" s="89" t="s">
        <v>10</v>
      </c>
      <c r="B163" s="90">
        <v>10</v>
      </c>
      <c r="C163" s="94">
        <v>50</v>
      </c>
      <c r="D163" s="89">
        <v>0.70899999999999996</v>
      </c>
      <c r="E163" s="91">
        <v>0.22700000000000001</v>
      </c>
      <c r="F163" s="91">
        <v>-6.2E-2</v>
      </c>
      <c r="G163" s="91">
        <v>1.0589999999999999</v>
      </c>
      <c r="H163" s="97">
        <v>0.66800000000000004</v>
      </c>
      <c r="I163">
        <f t="shared" si="6"/>
        <v>0.3909999999999999</v>
      </c>
    </row>
    <row r="166" spans="1:9" x14ac:dyDescent="0.3">
      <c r="A166" s="83" t="s">
        <v>32</v>
      </c>
      <c r="B166" s="83"/>
      <c r="C166" s="83"/>
      <c r="D166" s="83"/>
      <c r="E166" s="83"/>
      <c r="F166" s="83"/>
      <c r="G166" s="83"/>
      <c r="H166" s="83"/>
      <c r="I166" s="83"/>
    </row>
    <row r="167" spans="1:9" x14ac:dyDescent="0.3">
      <c r="A167" s="83" t="s">
        <v>33</v>
      </c>
      <c r="B167" s="83"/>
      <c r="C167" s="83"/>
      <c r="D167" s="83"/>
      <c r="E167" s="83"/>
      <c r="F167" s="83"/>
      <c r="G167" s="83"/>
      <c r="H167" s="83"/>
      <c r="I167" s="83"/>
    </row>
    <row r="168" spans="1:9" x14ac:dyDescent="0.3">
      <c r="A168" s="83" t="s">
        <v>132</v>
      </c>
      <c r="B168" s="83"/>
      <c r="C168" s="83"/>
      <c r="D168" s="83"/>
      <c r="E168" s="83"/>
      <c r="F168" s="83"/>
      <c r="G168" s="83"/>
      <c r="H168" s="83"/>
      <c r="I168" s="83"/>
    </row>
    <row r="169" spans="1:9" x14ac:dyDescent="0.3">
      <c r="A169" s="83" t="s">
        <v>35</v>
      </c>
      <c r="B169" s="83"/>
      <c r="C169" s="83"/>
      <c r="D169" s="83"/>
      <c r="E169" s="83"/>
      <c r="F169" s="83"/>
      <c r="G169" s="83"/>
      <c r="H169" s="83"/>
      <c r="I169" s="83"/>
    </row>
    <row r="170" spans="1:9" x14ac:dyDescent="0.3">
      <c r="A170" s="83" t="s">
        <v>112</v>
      </c>
      <c r="B170" s="83"/>
      <c r="C170" s="83"/>
      <c r="D170" s="83"/>
      <c r="E170" s="83"/>
      <c r="F170" s="83"/>
      <c r="G170" s="83"/>
      <c r="H170" s="83"/>
      <c r="I170" s="83"/>
    </row>
    <row r="171" spans="1:9" x14ac:dyDescent="0.3">
      <c r="A171" s="83" t="s">
        <v>133</v>
      </c>
      <c r="B171" s="83"/>
      <c r="C171" s="83"/>
      <c r="D171" s="83"/>
      <c r="E171" s="83"/>
      <c r="F171" s="83"/>
      <c r="G171" s="83"/>
      <c r="H171" s="83"/>
      <c r="I171" s="83"/>
    </row>
    <row r="172" spans="1:9" x14ac:dyDescent="0.3">
      <c r="A172" s="83" t="s">
        <v>134</v>
      </c>
      <c r="B172" s="83"/>
      <c r="C172" s="83"/>
      <c r="D172" s="83"/>
      <c r="E172" s="83"/>
      <c r="F172" s="83"/>
      <c r="G172" s="83"/>
      <c r="H172" s="83"/>
      <c r="I172" s="83"/>
    </row>
    <row r="173" spans="1:9" x14ac:dyDescent="0.3">
      <c r="A173" s="83" t="s">
        <v>39</v>
      </c>
      <c r="B173" s="83"/>
      <c r="C173" s="83"/>
      <c r="D173" s="83" t="s">
        <v>40</v>
      </c>
      <c r="E173" s="83"/>
      <c r="F173" s="83"/>
      <c r="G173" s="83"/>
      <c r="H173" s="83"/>
      <c r="I173" s="83"/>
    </row>
    <row r="174" spans="1:9" ht="15" thickBot="1" x14ac:dyDescent="0.35"/>
    <row r="175" spans="1:9" ht="15" thickBot="1" x14ac:dyDescent="0.35">
      <c r="E175" s="102" t="s">
        <v>143</v>
      </c>
      <c r="F175" s="103" t="s">
        <v>144</v>
      </c>
    </row>
    <row r="176" spans="1:9" ht="130.19999999999999" thickBot="1" x14ac:dyDescent="0.35">
      <c r="A176" s="84" t="s">
        <v>41</v>
      </c>
      <c r="B176" s="85" t="s">
        <v>42</v>
      </c>
      <c r="C176" s="92" t="s">
        <v>43</v>
      </c>
      <c r="D176" s="84" t="s">
        <v>44</v>
      </c>
      <c r="E176" s="85" t="s">
        <v>45</v>
      </c>
      <c r="F176" s="85" t="s">
        <v>46</v>
      </c>
      <c r="G176" s="85" t="s">
        <v>47</v>
      </c>
      <c r="H176" s="95" t="s">
        <v>48</v>
      </c>
      <c r="I176" s="98" t="s">
        <v>145</v>
      </c>
    </row>
    <row r="177" spans="1:9" x14ac:dyDescent="0.3">
      <c r="A177" s="86"/>
      <c r="B177" s="87"/>
      <c r="C177" s="93" t="s">
        <v>50</v>
      </c>
      <c r="D177" s="86" t="s">
        <v>51</v>
      </c>
      <c r="E177" s="88"/>
      <c r="F177" s="88"/>
      <c r="G177" s="88"/>
      <c r="H177" s="96"/>
    </row>
    <row r="178" spans="1:9" x14ac:dyDescent="0.3">
      <c r="A178" s="89" t="s">
        <v>12</v>
      </c>
      <c r="B178" s="90">
        <v>1</v>
      </c>
      <c r="C178" s="94" t="s">
        <v>2</v>
      </c>
      <c r="D178" s="89">
        <v>0.56899999999999995</v>
      </c>
      <c r="E178" s="91">
        <v>0.15</v>
      </c>
      <c r="F178" s="91">
        <v>-4.9000000000000002E-2</v>
      </c>
      <c r="G178" s="91">
        <v>0.78600000000000003</v>
      </c>
      <c r="H178" s="97">
        <v>0.55100000000000005</v>
      </c>
      <c r="I178">
        <f>G178-H178</f>
        <v>0.23499999999999999</v>
      </c>
    </row>
    <row r="179" spans="1:9" x14ac:dyDescent="0.3">
      <c r="A179" s="89" t="s">
        <v>12</v>
      </c>
      <c r="B179" s="90">
        <v>2</v>
      </c>
      <c r="C179" s="94" t="s">
        <v>2</v>
      </c>
      <c r="D179" s="89">
        <v>0.58099999999999996</v>
      </c>
      <c r="E179" s="91">
        <v>0.186</v>
      </c>
      <c r="F179" s="91">
        <v>-5.5E-2</v>
      </c>
      <c r="G179" s="91">
        <v>0.86699999999999999</v>
      </c>
      <c r="H179" s="97">
        <v>0.57199999999999995</v>
      </c>
      <c r="I179">
        <f t="shared" ref="I179:I187" si="7">G179-H179</f>
        <v>0.29500000000000004</v>
      </c>
    </row>
    <row r="180" spans="1:9" x14ac:dyDescent="0.3">
      <c r="A180" s="89" t="s">
        <v>12</v>
      </c>
      <c r="B180" s="90">
        <v>3</v>
      </c>
      <c r="C180" s="94" t="s">
        <v>4</v>
      </c>
      <c r="D180" s="89">
        <v>0.55100000000000005</v>
      </c>
      <c r="E180" s="91">
        <v>0.16800000000000001</v>
      </c>
      <c r="F180" s="91">
        <v>-0.05</v>
      </c>
      <c r="G180" s="91">
        <v>0.80600000000000005</v>
      </c>
      <c r="H180" s="97">
        <v>0.54400000000000004</v>
      </c>
      <c r="I180">
        <f t="shared" si="7"/>
        <v>0.26200000000000001</v>
      </c>
    </row>
    <row r="181" spans="1:9" x14ac:dyDescent="0.3">
      <c r="A181" s="89" t="s">
        <v>12</v>
      </c>
      <c r="B181" s="90">
        <v>4</v>
      </c>
      <c r="C181" s="94" t="s">
        <v>4</v>
      </c>
      <c r="D181" s="89">
        <v>0.57699999999999996</v>
      </c>
      <c r="E181" s="91">
        <v>0.17899999999999999</v>
      </c>
      <c r="F181" s="91">
        <v>-0.05</v>
      </c>
      <c r="G181" s="91">
        <v>0.85099999999999998</v>
      </c>
      <c r="H181" s="97">
        <v>0.57399999999999995</v>
      </c>
      <c r="I181">
        <f t="shared" si="7"/>
        <v>0.27700000000000002</v>
      </c>
    </row>
    <row r="182" spans="1:9" x14ac:dyDescent="0.3">
      <c r="A182" s="89" t="s">
        <v>12</v>
      </c>
      <c r="B182" s="90">
        <v>5</v>
      </c>
      <c r="C182" s="94" t="s">
        <v>5</v>
      </c>
      <c r="D182" s="89">
        <v>0.60299999999999998</v>
      </c>
      <c r="E182" s="91">
        <v>0.16800000000000001</v>
      </c>
      <c r="F182" s="91">
        <v>-4.9000000000000002E-2</v>
      </c>
      <c r="G182" s="91">
        <v>0.84</v>
      </c>
      <c r="H182" s="97">
        <v>0.58599999999999997</v>
      </c>
      <c r="I182">
        <f t="shared" si="7"/>
        <v>0.254</v>
      </c>
    </row>
    <row r="183" spans="1:9" x14ac:dyDescent="0.3">
      <c r="A183" s="89" t="s">
        <v>12</v>
      </c>
      <c r="B183" s="90">
        <v>6</v>
      </c>
      <c r="C183" s="94" t="s">
        <v>141</v>
      </c>
      <c r="D183" s="89">
        <v>0.63</v>
      </c>
      <c r="E183" s="91">
        <v>0.19</v>
      </c>
      <c r="F183" s="91">
        <v>-5.8000000000000003E-2</v>
      </c>
      <c r="G183" s="91">
        <v>0.89500000000000002</v>
      </c>
      <c r="H183" s="97">
        <v>0.60899999999999999</v>
      </c>
      <c r="I183">
        <f t="shared" si="7"/>
        <v>0.28600000000000003</v>
      </c>
    </row>
    <row r="184" spans="1:9" x14ac:dyDescent="0.3">
      <c r="A184" s="89" t="s">
        <v>12</v>
      </c>
      <c r="B184" s="90">
        <v>7</v>
      </c>
      <c r="C184" s="94">
        <v>5</v>
      </c>
      <c r="D184" s="89">
        <v>0.59599999999999997</v>
      </c>
      <c r="E184" s="91">
        <v>0.17799999999999999</v>
      </c>
      <c r="F184" s="91">
        <v>-5.6000000000000001E-2</v>
      </c>
      <c r="G184" s="91">
        <v>0.85499999999999998</v>
      </c>
      <c r="H184" s="97">
        <v>0.58099999999999996</v>
      </c>
      <c r="I184">
        <f t="shared" si="7"/>
        <v>0.27400000000000002</v>
      </c>
    </row>
    <row r="185" spans="1:9" x14ac:dyDescent="0.3">
      <c r="A185" s="89" t="s">
        <v>12</v>
      </c>
      <c r="B185" s="90">
        <v>8</v>
      </c>
      <c r="C185" s="94">
        <v>5</v>
      </c>
      <c r="D185" s="89">
        <v>0.59499999999999997</v>
      </c>
      <c r="E185" s="91">
        <v>0.17399999999999999</v>
      </c>
      <c r="F185" s="91">
        <v>-0.05</v>
      </c>
      <c r="G185" s="91">
        <v>0.85699999999999998</v>
      </c>
      <c r="H185" s="97">
        <v>0.58299999999999996</v>
      </c>
      <c r="I185">
        <f t="shared" si="7"/>
        <v>0.27400000000000002</v>
      </c>
    </row>
    <row r="186" spans="1:9" x14ac:dyDescent="0.3">
      <c r="A186" s="89" t="s">
        <v>12</v>
      </c>
      <c r="B186" s="90">
        <v>9</v>
      </c>
      <c r="C186" s="94">
        <v>50</v>
      </c>
      <c r="D186" s="89">
        <v>0.76400000000000001</v>
      </c>
      <c r="E186" s="91">
        <v>0.13800000000000001</v>
      </c>
      <c r="F186" s="91">
        <v>-4.2999999999999997E-2</v>
      </c>
      <c r="G186" s="91">
        <v>0.94699999999999995</v>
      </c>
      <c r="H186" s="97">
        <v>0.69799999999999995</v>
      </c>
      <c r="I186">
        <f t="shared" si="7"/>
        <v>0.249</v>
      </c>
    </row>
    <row r="187" spans="1:9" x14ac:dyDescent="0.3">
      <c r="A187" s="89" t="s">
        <v>12</v>
      </c>
      <c r="B187" s="90">
        <v>10</v>
      </c>
      <c r="C187" s="94">
        <v>50</v>
      </c>
      <c r="D187" s="89">
        <v>0.76</v>
      </c>
      <c r="E187" s="91">
        <v>0.13200000000000001</v>
      </c>
      <c r="F187" s="91">
        <v>-5.0999999999999997E-2</v>
      </c>
      <c r="G187" s="91">
        <v>0.92700000000000005</v>
      </c>
      <c r="H187" s="97">
        <v>0.67700000000000005</v>
      </c>
      <c r="I187">
        <f t="shared" si="7"/>
        <v>0.25</v>
      </c>
    </row>
    <row r="190" spans="1:9" x14ac:dyDescent="0.3">
      <c r="A190" s="83" t="s">
        <v>32</v>
      </c>
      <c r="B190" s="83"/>
      <c r="C190" s="83"/>
      <c r="D190" s="83"/>
      <c r="E190" s="83"/>
      <c r="F190" s="83"/>
      <c r="G190" s="83"/>
      <c r="H190" s="83"/>
      <c r="I190" s="83"/>
    </row>
    <row r="191" spans="1:9" x14ac:dyDescent="0.3">
      <c r="A191" s="83" t="s">
        <v>33</v>
      </c>
      <c r="B191" s="83"/>
      <c r="C191" s="83"/>
      <c r="D191" s="83"/>
      <c r="E191" s="83"/>
      <c r="F191" s="83"/>
      <c r="G191" s="83"/>
      <c r="H191" s="83"/>
      <c r="I191" s="83"/>
    </row>
    <row r="192" spans="1:9" x14ac:dyDescent="0.3">
      <c r="A192" s="83" t="s">
        <v>135</v>
      </c>
      <c r="B192" s="83"/>
      <c r="C192" s="83"/>
      <c r="D192" s="83"/>
      <c r="E192" s="83"/>
      <c r="F192" s="83"/>
      <c r="G192" s="83"/>
      <c r="H192" s="83"/>
      <c r="I192" s="83"/>
    </row>
    <row r="193" spans="1:9" x14ac:dyDescent="0.3">
      <c r="A193" s="83" t="s">
        <v>35</v>
      </c>
      <c r="B193" s="83"/>
      <c r="C193" s="83"/>
      <c r="D193" s="83"/>
      <c r="E193" s="83"/>
      <c r="F193" s="83"/>
      <c r="G193" s="83"/>
      <c r="H193" s="83"/>
      <c r="I193" s="83"/>
    </row>
    <row r="194" spans="1:9" x14ac:dyDescent="0.3">
      <c r="A194" s="83" t="s">
        <v>112</v>
      </c>
      <c r="B194" s="83"/>
      <c r="C194" s="83"/>
      <c r="D194" s="83"/>
      <c r="E194" s="83"/>
      <c r="F194" s="83"/>
      <c r="G194" s="83"/>
      <c r="H194" s="83"/>
      <c r="I194" s="83"/>
    </row>
    <row r="195" spans="1:9" x14ac:dyDescent="0.3">
      <c r="A195" s="83" t="s">
        <v>136</v>
      </c>
      <c r="B195" s="83"/>
      <c r="C195" s="83"/>
      <c r="D195" s="83"/>
      <c r="E195" s="83"/>
      <c r="F195" s="83"/>
      <c r="G195" s="83"/>
      <c r="H195" s="83"/>
      <c r="I195" s="83"/>
    </row>
    <row r="196" spans="1:9" x14ac:dyDescent="0.3">
      <c r="A196" s="83" t="s">
        <v>137</v>
      </c>
      <c r="B196" s="83"/>
      <c r="C196" s="83"/>
      <c r="D196" s="83"/>
      <c r="E196" s="83"/>
      <c r="F196" s="83"/>
      <c r="G196" s="83"/>
      <c r="H196" s="83"/>
      <c r="I196" s="83"/>
    </row>
    <row r="197" spans="1:9" x14ac:dyDescent="0.3">
      <c r="A197" s="83" t="s">
        <v>39</v>
      </c>
      <c r="B197" s="83"/>
      <c r="C197" s="83"/>
      <c r="D197" s="83" t="s">
        <v>40</v>
      </c>
      <c r="E197" s="83"/>
      <c r="F197" s="83"/>
      <c r="G197" s="83"/>
      <c r="H197" s="83"/>
      <c r="I197" s="83"/>
    </row>
    <row r="198" spans="1:9" ht="15" thickBot="1" x14ac:dyDescent="0.35"/>
    <row r="199" spans="1:9" ht="15" thickBot="1" x14ac:dyDescent="0.35">
      <c r="E199" s="102" t="s">
        <v>143</v>
      </c>
      <c r="F199" s="103" t="s">
        <v>144</v>
      </c>
    </row>
    <row r="200" spans="1:9" ht="130.19999999999999" thickBot="1" x14ac:dyDescent="0.35">
      <c r="A200" s="84" t="s">
        <v>41</v>
      </c>
      <c r="B200" s="85" t="s">
        <v>42</v>
      </c>
      <c r="C200" s="92" t="s">
        <v>43</v>
      </c>
      <c r="D200" s="84" t="s">
        <v>44</v>
      </c>
      <c r="E200" s="85" t="s">
        <v>45</v>
      </c>
      <c r="F200" s="85" t="s">
        <v>46</v>
      </c>
      <c r="G200" s="85" t="s">
        <v>47</v>
      </c>
      <c r="H200" s="85" t="s">
        <v>48</v>
      </c>
      <c r="I200" s="98" t="s">
        <v>145</v>
      </c>
    </row>
    <row r="201" spans="1:9" x14ac:dyDescent="0.3">
      <c r="A201" s="86"/>
      <c r="B201" s="87"/>
      <c r="C201" s="93" t="s">
        <v>50</v>
      </c>
      <c r="D201" s="86" t="s">
        <v>51</v>
      </c>
      <c r="E201" s="88"/>
      <c r="F201" s="88"/>
      <c r="G201" s="88"/>
      <c r="H201" s="88"/>
    </row>
    <row r="202" spans="1:9" x14ac:dyDescent="0.3">
      <c r="A202" s="89" t="s">
        <v>17</v>
      </c>
      <c r="B202" s="90">
        <v>1</v>
      </c>
      <c r="C202" s="94" t="s">
        <v>2</v>
      </c>
      <c r="D202" s="89">
        <v>0.372</v>
      </c>
      <c r="E202" s="91">
        <v>0.23100000000000001</v>
      </c>
      <c r="F202" s="91">
        <v>-5.7000000000000002E-2</v>
      </c>
      <c r="G202" s="91">
        <v>0.79800000000000004</v>
      </c>
      <c r="H202" s="91">
        <v>0.372</v>
      </c>
      <c r="I202">
        <f>G202-H202</f>
        <v>0.42600000000000005</v>
      </c>
    </row>
    <row r="203" spans="1:9" x14ac:dyDescent="0.3">
      <c r="A203" s="89" t="s">
        <v>17</v>
      </c>
      <c r="B203" s="90">
        <v>2</v>
      </c>
      <c r="C203" s="94" t="s">
        <v>2</v>
      </c>
      <c r="D203" s="89">
        <v>0.372</v>
      </c>
      <c r="E203" s="91">
        <v>0.249</v>
      </c>
      <c r="F203" s="91">
        <v>-4.8000000000000001E-2</v>
      </c>
      <c r="G203" s="91">
        <v>0.84199999999999997</v>
      </c>
      <c r="H203" s="91">
        <v>0.372</v>
      </c>
      <c r="I203">
        <f t="shared" ref="I203:I211" si="8">G203-H203</f>
        <v>0.47</v>
      </c>
    </row>
    <row r="204" spans="1:9" x14ac:dyDescent="0.3">
      <c r="A204" s="89" t="s">
        <v>17</v>
      </c>
      <c r="B204" s="90">
        <v>3</v>
      </c>
      <c r="C204" s="94" t="s">
        <v>4</v>
      </c>
      <c r="D204" s="89">
        <v>0.377</v>
      </c>
      <c r="E204" s="91">
        <v>0.254</v>
      </c>
      <c r="F204" s="91">
        <v>-5.3999999999999999E-2</v>
      </c>
      <c r="G204" s="91">
        <v>0.83199999999999996</v>
      </c>
      <c r="H204" s="91">
        <v>0.377</v>
      </c>
      <c r="I204">
        <f t="shared" si="8"/>
        <v>0.45499999999999996</v>
      </c>
    </row>
    <row r="205" spans="1:9" x14ac:dyDescent="0.3">
      <c r="A205" s="89" t="s">
        <v>17</v>
      </c>
      <c r="B205" s="90">
        <v>4</v>
      </c>
      <c r="C205" s="94" t="s">
        <v>4</v>
      </c>
      <c r="D205" s="89">
        <v>0.374</v>
      </c>
      <c r="E205" s="91">
        <v>0.20200000000000001</v>
      </c>
      <c r="F205" s="91">
        <v>-4.3999999999999997E-2</v>
      </c>
      <c r="G205" s="91">
        <v>0.74199999999999999</v>
      </c>
      <c r="H205" s="91">
        <v>0.374</v>
      </c>
      <c r="I205">
        <f t="shared" si="8"/>
        <v>0.36799999999999999</v>
      </c>
    </row>
    <row r="206" spans="1:9" x14ac:dyDescent="0.3">
      <c r="A206" s="89" t="s">
        <v>17</v>
      </c>
      <c r="B206" s="90">
        <v>5</v>
      </c>
      <c r="C206" s="94" t="s">
        <v>5</v>
      </c>
      <c r="D206" s="89">
        <v>0.40600000000000003</v>
      </c>
      <c r="E206" s="91">
        <v>0.20799999999999999</v>
      </c>
      <c r="F206" s="91">
        <v>-4.3999999999999997E-2</v>
      </c>
      <c r="G206" s="91">
        <v>0.79400000000000004</v>
      </c>
      <c r="H206" s="91">
        <v>0.40600000000000003</v>
      </c>
      <c r="I206">
        <f t="shared" si="8"/>
        <v>0.38800000000000001</v>
      </c>
    </row>
    <row r="207" spans="1:9" x14ac:dyDescent="0.3">
      <c r="A207" s="89" t="s">
        <v>17</v>
      </c>
      <c r="B207" s="90">
        <v>6</v>
      </c>
      <c r="C207" s="94" t="s">
        <v>141</v>
      </c>
      <c r="D207" s="89">
        <v>0.37</v>
      </c>
      <c r="E207" s="91">
        <v>0.182</v>
      </c>
      <c r="F207" s="91">
        <v>-3.6999999999999998E-2</v>
      </c>
      <c r="G207" s="91">
        <v>0.71</v>
      </c>
      <c r="H207" s="91">
        <v>0.37</v>
      </c>
      <c r="I207">
        <f t="shared" si="8"/>
        <v>0.33999999999999997</v>
      </c>
    </row>
    <row r="208" spans="1:9" x14ac:dyDescent="0.3">
      <c r="A208" s="89" t="s">
        <v>17</v>
      </c>
      <c r="B208" s="90">
        <v>7</v>
      </c>
      <c r="C208" s="94">
        <v>5</v>
      </c>
      <c r="D208" s="89">
        <v>0.40699999999999997</v>
      </c>
      <c r="E208" s="91">
        <v>0.22</v>
      </c>
      <c r="F208" s="91">
        <v>-4.4999999999999998E-2</v>
      </c>
      <c r="G208" s="91">
        <v>0.81399999999999995</v>
      </c>
      <c r="H208" s="91">
        <v>0.40699999999999997</v>
      </c>
      <c r="I208">
        <f t="shared" si="8"/>
        <v>0.40699999999999997</v>
      </c>
    </row>
    <row r="209" spans="1:9" x14ac:dyDescent="0.3">
      <c r="A209" s="89" t="s">
        <v>17</v>
      </c>
      <c r="B209" s="90">
        <v>8</v>
      </c>
      <c r="C209" s="94">
        <v>5</v>
      </c>
      <c r="D209" s="89">
        <v>0.40100000000000002</v>
      </c>
      <c r="E209" s="91">
        <v>0.223</v>
      </c>
      <c r="F209" s="91">
        <v>-4.9000000000000002E-2</v>
      </c>
      <c r="G209" s="91">
        <v>0.82099999999999995</v>
      </c>
      <c r="H209" s="91">
        <v>0.39900000000000002</v>
      </c>
      <c r="I209">
        <f t="shared" si="8"/>
        <v>0.42199999999999993</v>
      </c>
    </row>
    <row r="210" spans="1:9" x14ac:dyDescent="0.3">
      <c r="A210" s="89" t="s">
        <v>17</v>
      </c>
      <c r="B210" s="90">
        <v>9</v>
      </c>
      <c r="C210" s="94">
        <v>50</v>
      </c>
      <c r="D210" s="89">
        <v>0.42699999999999999</v>
      </c>
      <c r="E210" s="91">
        <v>0.191</v>
      </c>
      <c r="F210" s="91">
        <v>-4.2000000000000003E-2</v>
      </c>
      <c r="G210" s="91">
        <v>0.79400000000000004</v>
      </c>
      <c r="H210" s="91">
        <v>0.42399999999999999</v>
      </c>
      <c r="I210">
        <f t="shared" si="8"/>
        <v>0.37000000000000005</v>
      </c>
    </row>
    <row r="211" spans="1:9" x14ac:dyDescent="0.3">
      <c r="A211" s="89" t="s">
        <v>17</v>
      </c>
      <c r="B211" s="90">
        <v>10</v>
      </c>
      <c r="C211" s="94">
        <v>50</v>
      </c>
      <c r="D211" s="89">
        <v>0.435</v>
      </c>
      <c r="E211" s="91">
        <v>0.18099999999999999</v>
      </c>
      <c r="F211" s="91">
        <v>-4.7E-2</v>
      </c>
      <c r="G211" s="91">
        <v>0.79500000000000004</v>
      </c>
      <c r="H211" s="91">
        <v>0.435</v>
      </c>
      <c r="I211">
        <f t="shared" si="8"/>
        <v>0.36000000000000004</v>
      </c>
    </row>
    <row r="214" spans="1:9" x14ac:dyDescent="0.3">
      <c r="A214" s="83" t="s">
        <v>32</v>
      </c>
      <c r="B214" s="83"/>
      <c r="C214" s="83"/>
      <c r="D214" s="83"/>
      <c r="E214" s="83"/>
      <c r="F214" s="83"/>
      <c r="G214" s="83"/>
      <c r="H214" s="83"/>
      <c r="I214" s="83"/>
    </row>
    <row r="215" spans="1:9" x14ac:dyDescent="0.3">
      <c r="A215" s="83" t="s">
        <v>33</v>
      </c>
      <c r="B215" s="83"/>
      <c r="C215" s="83"/>
      <c r="D215" s="83"/>
      <c r="E215" s="83"/>
      <c r="F215" s="83"/>
      <c r="G215" s="83"/>
      <c r="H215" s="83"/>
      <c r="I215" s="83"/>
    </row>
    <row r="216" spans="1:9" x14ac:dyDescent="0.3">
      <c r="A216" s="83" t="s">
        <v>138</v>
      </c>
      <c r="B216" s="83"/>
      <c r="C216" s="83"/>
      <c r="D216" s="83"/>
      <c r="E216" s="83"/>
      <c r="F216" s="83"/>
      <c r="G216" s="83"/>
      <c r="H216" s="83"/>
      <c r="I216" s="83"/>
    </row>
    <row r="217" spans="1:9" x14ac:dyDescent="0.3">
      <c r="A217" s="83" t="s">
        <v>35</v>
      </c>
      <c r="B217" s="83"/>
      <c r="C217" s="83"/>
      <c r="D217" s="83"/>
      <c r="E217" s="83"/>
      <c r="F217" s="83"/>
      <c r="G217" s="83"/>
      <c r="H217" s="83"/>
      <c r="I217" s="83"/>
    </row>
    <row r="218" spans="1:9" x14ac:dyDescent="0.3">
      <c r="A218" s="83" t="s">
        <v>112</v>
      </c>
      <c r="B218" s="83"/>
      <c r="C218" s="83"/>
      <c r="D218" s="83"/>
      <c r="E218" s="83"/>
      <c r="F218" s="83"/>
      <c r="G218" s="83"/>
      <c r="H218" s="83"/>
      <c r="I218" s="83"/>
    </row>
    <row r="219" spans="1:9" x14ac:dyDescent="0.3">
      <c r="A219" s="83" t="s">
        <v>139</v>
      </c>
      <c r="B219" s="83"/>
      <c r="C219" s="83"/>
      <c r="D219" s="83"/>
      <c r="E219" s="83"/>
      <c r="F219" s="83"/>
      <c r="G219" s="83"/>
      <c r="H219" s="83"/>
      <c r="I219" s="83"/>
    </row>
    <row r="220" spans="1:9" x14ac:dyDescent="0.3">
      <c r="A220" s="83" t="s">
        <v>140</v>
      </c>
      <c r="B220" s="83"/>
      <c r="C220" s="83"/>
      <c r="D220" s="83"/>
      <c r="E220" s="83"/>
      <c r="F220" s="83"/>
      <c r="G220" s="83"/>
      <c r="H220" s="83"/>
      <c r="I220" s="83"/>
    </row>
    <row r="221" spans="1:9" x14ac:dyDescent="0.3">
      <c r="A221" s="83" t="s">
        <v>39</v>
      </c>
      <c r="B221" s="83"/>
      <c r="C221" s="83"/>
      <c r="D221" s="83" t="s">
        <v>40</v>
      </c>
      <c r="E221" s="83"/>
      <c r="F221" s="83"/>
      <c r="G221" s="83"/>
      <c r="H221" s="83"/>
      <c r="I221" s="83"/>
    </row>
    <row r="222" spans="1:9" ht="15" thickBot="1" x14ac:dyDescent="0.35"/>
    <row r="223" spans="1:9" ht="15" thickBot="1" x14ac:dyDescent="0.35">
      <c r="E223" s="102" t="s">
        <v>143</v>
      </c>
      <c r="F223" s="103" t="s">
        <v>144</v>
      </c>
    </row>
    <row r="224" spans="1:9" ht="130.19999999999999" thickBot="1" x14ac:dyDescent="0.35">
      <c r="A224" s="84" t="s">
        <v>41</v>
      </c>
      <c r="B224" s="85" t="s">
        <v>42</v>
      </c>
      <c r="C224" s="92" t="s">
        <v>43</v>
      </c>
      <c r="D224" s="84" t="s">
        <v>44</v>
      </c>
      <c r="E224" s="85" t="s">
        <v>45</v>
      </c>
      <c r="F224" s="85" t="s">
        <v>46</v>
      </c>
      <c r="G224" s="85" t="s">
        <v>47</v>
      </c>
      <c r="H224" s="85" t="s">
        <v>48</v>
      </c>
      <c r="I224" s="98" t="s">
        <v>145</v>
      </c>
    </row>
    <row r="225" spans="1:9" x14ac:dyDescent="0.3">
      <c r="A225" s="86"/>
      <c r="B225" s="87"/>
      <c r="C225" s="93" t="s">
        <v>50</v>
      </c>
      <c r="D225" s="86" t="s">
        <v>51</v>
      </c>
      <c r="E225" s="88"/>
      <c r="F225" s="88"/>
      <c r="G225" s="88"/>
      <c r="H225" s="88"/>
    </row>
    <row r="226" spans="1:9" x14ac:dyDescent="0.3">
      <c r="A226" s="89" t="s">
        <v>13</v>
      </c>
      <c r="B226" s="90">
        <v>1</v>
      </c>
      <c r="C226" s="94" t="s">
        <v>2</v>
      </c>
      <c r="D226" s="89">
        <v>0.36599999999999999</v>
      </c>
      <c r="E226" s="91">
        <v>0.17599999999999999</v>
      </c>
      <c r="F226" s="91">
        <v>-3.1E-2</v>
      </c>
      <c r="G226" s="91">
        <v>0.61099999999999999</v>
      </c>
      <c r="H226" s="91">
        <v>0.36599999999999999</v>
      </c>
      <c r="I226">
        <f>G226-H226</f>
        <v>0.245</v>
      </c>
    </row>
    <row r="227" spans="1:9" x14ac:dyDescent="0.3">
      <c r="A227" s="89" t="s">
        <v>13</v>
      </c>
      <c r="B227" s="90">
        <v>2</v>
      </c>
      <c r="C227" s="94" t="s">
        <v>2</v>
      </c>
      <c r="D227" s="89">
        <v>0.38</v>
      </c>
      <c r="E227" s="91">
        <v>0.21299999999999999</v>
      </c>
      <c r="F227" s="91">
        <v>-4.2000000000000003E-2</v>
      </c>
      <c r="G227" s="91">
        <v>0.66100000000000003</v>
      </c>
      <c r="H227" s="91">
        <v>0.374</v>
      </c>
      <c r="I227">
        <f t="shared" ref="I227:I235" si="9">G227-H227</f>
        <v>0.28700000000000003</v>
      </c>
    </row>
    <row r="228" spans="1:9" x14ac:dyDescent="0.3">
      <c r="A228" s="89" t="s">
        <v>13</v>
      </c>
      <c r="B228" s="90">
        <v>3</v>
      </c>
      <c r="C228" s="94" t="s">
        <v>4</v>
      </c>
      <c r="D228" s="89">
        <v>0.39400000000000002</v>
      </c>
      <c r="E228" s="91">
        <v>0.217</v>
      </c>
      <c r="F228" s="91">
        <v>-4.7E-2</v>
      </c>
      <c r="G228" s="91">
        <v>0.70099999999999996</v>
      </c>
      <c r="H228" s="91">
        <v>0.39400000000000002</v>
      </c>
      <c r="I228">
        <f t="shared" si="9"/>
        <v>0.30699999999999994</v>
      </c>
    </row>
    <row r="229" spans="1:9" x14ac:dyDescent="0.3">
      <c r="A229" s="89" t="s">
        <v>13</v>
      </c>
      <c r="B229" s="90">
        <v>4</v>
      </c>
      <c r="C229" s="94" t="s">
        <v>4</v>
      </c>
      <c r="D229" s="89">
        <v>0.38300000000000001</v>
      </c>
      <c r="E229" s="91">
        <v>0.221</v>
      </c>
      <c r="F229" s="91">
        <v>-4.2000000000000003E-2</v>
      </c>
      <c r="G229" s="91">
        <v>0.68500000000000005</v>
      </c>
      <c r="H229" s="91">
        <v>0.38300000000000001</v>
      </c>
      <c r="I229">
        <f t="shared" si="9"/>
        <v>0.30200000000000005</v>
      </c>
    </row>
    <row r="230" spans="1:9" x14ac:dyDescent="0.3">
      <c r="A230" s="89" t="s">
        <v>13</v>
      </c>
      <c r="B230" s="90">
        <v>5</v>
      </c>
      <c r="C230" s="94" t="s">
        <v>5</v>
      </c>
      <c r="D230" s="89">
        <v>0.40500000000000003</v>
      </c>
      <c r="E230" s="91">
        <v>0.23300000000000001</v>
      </c>
      <c r="F230" s="91">
        <v>-4.8000000000000001E-2</v>
      </c>
      <c r="G230" s="91">
        <v>0.73499999999999999</v>
      </c>
      <c r="H230" s="91">
        <v>0.40500000000000003</v>
      </c>
      <c r="I230">
        <f t="shared" si="9"/>
        <v>0.32999999999999996</v>
      </c>
    </row>
    <row r="231" spans="1:9" x14ac:dyDescent="0.3">
      <c r="A231" s="89" t="s">
        <v>13</v>
      </c>
      <c r="B231" s="90">
        <v>6</v>
      </c>
      <c r="C231" s="94" t="s">
        <v>141</v>
      </c>
      <c r="D231" s="89">
        <v>0.40100000000000002</v>
      </c>
      <c r="E231" s="91">
        <v>0.215</v>
      </c>
      <c r="F231" s="91">
        <v>-0.04</v>
      </c>
      <c r="G231" s="91">
        <v>0.69499999999999995</v>
      </c>
      <c r="H231" s="91">
        <v>0.40100000000000002</v>
      </c>
      <c r="I231">
        <f t="shared" si="9"/>
        <v>0.29399999999999993</v>
      </c>
    </row>
    <row r="232" spans="1:9" x14ac:dyDescent="0.3">
      <c r="A232" s="89" t="s">
        <v>13</v>
      </c>
      <c r="B232" s="90">
        <v>7</v>
      </c>
      <c r="C232" s="94">
        <v>5</v>
      </c>
      <c r="D232" s="89">
        <v>0.40100000000000002</v>
      </c>
      <c r="E232" s="91">
        <v>0.16300000000000001</v>
      </c>
      <c r="F232" s="91">
        <v>-3.2000000000000001E-2</v>
      </c>
      <c r="G232" s="91">
        <v>0.64</v>
      </c>
      <c r="H232" s="91">
        <v>0.4</v>
      </c>
      <c r="I232">
        <f t="shared" si="9"/>
        <v>0.24</v>
      </c>
    </row>
    <row r="233" spans="1:9" x14ac:dyDescent="0.3">
      <c r="A233" s="89" t="s">
        <v>13</v>
      </c>
      <c r="B233" s="90">
        <v>8</v>
      </c>
      <c r="C233" s="94">
        <v>5</v>
      </c>
      <c r="D233" s="89">
        <v>0.41699999999999998</v>
      </c>
      <c r="E233" s="91">
        <v>0.20300000000000001</v>
      </c>
      <c r="F233" s="91">
        <v>-3.5000000000000003E-2</v>
      </c>
      <c r="G233" s="91">
        <v>0.71299999999999997</v>
      </c>
      <c r="H233" s="91">
        <v>0.41599999999999998</v>
      </c>
      <c r="I233">
        <f t="shared" si="9"/>
        <v>0.29699999999999999</v>
      </c>
    </row>
    <row r="234" spans="1:9" x14ac:dyDescent="0.3">
      <c r="A234" s="89" t="s">
        <v>13</v>
      </c>
      <c r="B234" s="90">
        <v>9</v>
      </c>
      <c r="C234" s="94">
        <v>50</v>
      </c>
      <c r="D234" s="89">
        <v>0.441</v>
      </c>
      <c r="E234" s="91">
        <v>0.152</v>
      </c>
      <c r="F234" s="91">
        <v>-2.9000000000000001E-2</v>
      </c>
      <c r="G234" s="91">
        <v>0.66</v>
      </c>
      <c r="H234" s="91">
        <v>0.441</v>
      </c>
      <c r="I234">
        <f t="shared" si="9"/>
        <v>0.21900000000000003</v>
      </c>
    </row>
    <row r="235" spans="1:9" x14ac:dyDescent="0.3">
      <c r="A235" s="89" t="s">
        <v>13</v>
      </c>
      <c r="B235" s="90">
        <v>10</v>
      </c>
      <c r="C235" s="94">
        <v>50</v>
      </c>
      <c r="D235" s="89">
        <v>0.441</v>
      </c>
      <c r="E235" s="91">
        <v>0.14000000000000001</v>
      </c>
      <c r="F235" s="91">
        <v>-3.1E-2</v>
      </c>
      <c r="G235" s="91">
        <v>0.628</v>
      </c>
      <c r="H235" s="91">
        <v>0.441</v>
      </c>
      <c r="I235">
        <f t="shared" si="9"/>
        <v>0.187</v>
      </c>
    </row>
    <row r="238" spans="1:9" x14ac:dyDescent="0.3">
      <c r="A238" t="s">
        <v>32</v>
      </c>
    </row>
    <row r="239" spans="1:9" x14ac:dyDescent="0.3">
      <c r="A239" t="s">
        <v>33</v>
      </c>
    </row>
    <row r="240" spans="1:9" x14ac:dyDescent="0.3">
      <c r="A240" t="s">
        <v>34</v>
      </c>
    </row>
    <row r="241" spans="1:10" x14ac:dyDescent="0.3">
      <c r="A241" t="s">
        <v>35</v>
      </c>
    </row>
    <row r="242" spans="1:10" x14ac:dyDescent="0.3">
      <c r="A242" t="s">
        <v>36</v>
      </c>
    </row>
    <row r="243" spans="1:10" x14ac:dyDescent="0.3">
      <c r="A243" t="s">
        <v>37</v>
      </c>
    </row>
    <row r="244" spans="1:10" x14ac:dyDescent="0.3">
      <c r="A244" t="s">
        <v>38</v>
      </c>
    </row>
    <row r="245" spans="1:10" x14ac:dyDescent="0.3">
      <c r="A245" t="s">
        <v>39</v>
      </c>
      <c r="D245" t="s">
        <v>40</v>
      </c>
    </row>
    <row r="246" spans="1:10" ht="15" thickBot="1" x14ac:dyDescent="0.35"/>
    <row r="247" spans="1:10" ht="15" thickBot="1" x14ac:dyDescent="0.35">
      <c r="E247" s="102" t="s">
        <v>143</v>
      </c>
      <c r="F247" s="103" t="s">
        <v>144</v>
      </c>
    </row>
    <row r="248" spans="1:10" ht="130.19999999999999" thickBot="1" x14ac:dyDescent="0.35">
      <c r="A248" s="71" t="s">
        <v>41</v>
      </c>
      <c r="B248" s="72" t="s">
        <v>42</v>
      </c>
      <c r="C248" s="73" t="s">
        <v>43</v>
      </c>
      <c r="D248" s="71" t="s">
        <v>44</v>
      </c>
      <c r="E248" s="72" t="s">
        <v>45</v>
      </c>
      <c r="F248" s="72" t="s">
        <v>46</v>
      </c>
      <c r="G248" s="72" t="s">
        <v>47</v>
      </c>
      <c r="H248" s="74" t="s">
        <v>48</v>
      </c>
      <c r="I248" s="98" t="s">
        <v>145</v>
      </c>
      <c r="J248" s="98"/>
    </row>
    <row r="249" spans="1:10" x14ac:dyDescent="0.3">
      <c r="A249" s="75"/>
      <c r="B249" s="76"/>
      <c r="C249" s="93" t="s">
        <v>50</v>
      </c>
      <c r="D249" s="75" t="s">
        <v>51</v>
      </c>
      <c r="E249" s="78"/>
      <c r="F249" s="78"/>
      <c r="G249" s="78"/>
      <c r="H249" s="79"/>
      <c r="J249" s="17"/>
    </row>
    <row r="250" spans="1:10" x14ac:dyDescent="0.3">
      <c r="A250" s="80" t="s">
        <v>10</v>
      </c>
      <c r="B250" s="81">
        <v>1</v>
      </c>
      <c r="C250" s="94" t="s">
        <v>2</v>
      </c>
      <c r="D250" s="80">
        <v>0.59599999999999997</v>
      </c>
      <c r="E250" s="11">
        <v>0.66200000000000003</v>
      </c>
      <c r="F250" s="11">
        <v>-0.129</v>
      </c>
      <c r="G250" s="11">
        <v>1.6990000000000001</v>
      </c>
      <c r="H250" s="43">
        <v>0.59599999999999997</v>
      </c>
      <c r="I250">
        <f>G250-H250</f>
        <v>1.1030000000000002</v>
      </c>
      <c r="J250" s="17"/>
    </row>
    <row r="251" spans="1:10" x14ac:dyDescent="0.3">
      <c r="A251" s="80" t="s">
        <v>10</v>
      </c>
      <c r="B251" s="81">
        <v>2</v>
      </c>
      <c r="C251" s="94" t="s">
        <v>2</v>
      </c>
      <c r="D251" s="80">
        <v>0.64</v>
      </c>
      <c r="E251" s="11">
        <v>0.70199999999999996</v>
      </c>
      <c r="F251" s="11">
        <v>-0.13800000000000001</v>
      </c>
      <c r="G251" s="11">
        <v>1.845</v>
      </c>
      <c r="H251" s="43">
        <v>0.628</v>
      </c>
      <c r="I251">
        <f t="shared" ref="I251:I259" si="10">G251-H251</f>
        <v>1.2170000000000001</v>
      </c>
      <c r="J251" s="17"/>
    </row>
    <row r="252" spans="1:10" x14ac:dyDescent="0.3">
      <c r="A252" s="80" t="s">
        <v>10</v>
      </c>
      <c r="B252" s="81">
        <v>3</v>
      </c>
      <c r="C252" s="94" t="s">
        <v>4</v>
      </c>
      <c r="D252" s="80">
        <v>0.65600000000000003</v>
      </c>
      <c r="E252" s="11">
        <v>0.67300000000000004</v>
      </c>
      <c r="F252" s="11">
        <v>-0.13600000000000001</v>
      </c>
      <c r="G252" s="11">
        <v>1.784</v>
      </c>
      <c r="H252" s="43">
        <v>0.64600000000000002</v>
      </c>
      <c r="I252">
        <f t="shared" si="10"/>
        <v>1.1379999999999999</v>
      </c>
      <c r="J252" s="17"/>
    </row>
    <row r="253" spans="1:10" x14ac:dyDescent="0.3">
      <c r="A253" s="80" t="s">
        <v>10</v>
      </c>
      <c r="B253" s="81">
        <v>4</v>
      </c>
      <c r="C253" s="94" t="s">
        <v>4</v>
      </c>
      <c r="D253" s="80">
        <v>0.64600000000000002</v>
      </c>
      <c r="E253" s="11">
        <v>0.60299999999999998</v>
      </c>
      <c r="F253" s="11">
        <v>-0.10299999999999999</v>
      </c>
      <c r="G253" s="11">
        <v>1.663</v>
      </c>
      <c r="H253" s="43">
        <v>0.63100000000000001</v>
      </c>
      <c r="I253">
        <f t="shared" si="10"/>
        <v>1.032</v>
      </c>
      <c r="J253" s="17"/>
    </row>
    <row r="254" spans="1:10" x14ac:dyDescent="0.3">
      <c r="A254" s="80" t="s">
        <v>10</v>
      </c>
      <c r="B254" s="81">
        <v>5</v>
      </c>
      <c r="C254" s="94" t="s">
        <v>5</v>
      </c>
      <c r="D254" s="80">
        <v>0.76</v>
      </c>
      <c r="E254" s="11">
        <v>0.27900000000000003</v>
      </c>
      <c r="F254" s="11">
        <v>-0.06</v>
      </c>
      <c r="G254" s="11">
        <v>1.452</v>
      </c>
      <c r="H254" s="43">
        <v>0.73799999999999999</v>
      </c>
      <c r="I254">
        <f t="shared" si="10"/>
        <v>0.71399999999999997</v>
      </c>
      <c r="J254" s="17"/>
    </row>
    <row r="255" spans="1:10" x14ac:dyDescent="0.3">
      <c r="A255" s="80" t="s">
        <v>10</v>
      </c>
      <c r="B255" s="81">
        <v>6</v>
      </c>
      <c r="C255" s="94" t="s">
        <v>141</v>
      </c>
      <c r="D255" s="80">
        <v>0.75600000000000001</v>
      </c>
      <c r="E255" s="11">
        <v>0.3</v>
      </c>
      <c r="F255" s="11">
        <v>-6.6000000000000003E-2</v>
      </c>
      <c r="G255" s="11">
        <v>1.498</v>
      </c>
      <c r="H255" s="43">
        <v>0.748</v>
      </c>
      <c r="I255">
        <f t="shared" si="10"/>
        <v>0.75</v>
      </c>
      <c r="J255" s="17"/>
    </row>
    <row r="256" spans="1:10" x14ac:dyDescent="0.3">
      <c r="A256" s="80" t="s">
        <v>10</v>
      </c>
      <c r="B256" s="81">
        <v>7</v>
      </c>
      <c r="C256" s="94">
        <v>5</v>
      </c>
      <c r="D256" s="80">
        <v>0.66900000000000004</v>
      </c>
      <c r="E256" s="11">
        <v>0.68100000000000005</v>
      </c>
      <c r="F256" s="11">
        <v>-0.13400000000000001</v>
      </c>
      <c r="G256" s="11">
        <v>1.9510000000000001</v>
      </c>
      <c r="H256" s="43">
        <v>0.66900000000000004</v>
      </c>
      <c r="I256">
        <f t="shared" si="10"/>
        <v>1.282</v>
      </c>
      <c r="J256" s="17"/>
    </row>
    <row r="257" spans="1:10" x14ac:dyDescent="0.3">
      <c r="A257" s="80" t="s">
        <v>10</v>
      </c>
      <c r="B257" s="81">
        <v>8</v>
      </c>
      <c r="C257" s="94">
        <v>5</v>
      </c>
      <c r="D257" s="80">
        <v>0.68600000000000005</v>
      </c>
      <c r="E257" s="11">
        <v>0.70899999999999996</v>
      </c>
      <c r="F257" s="11">
        <v>-0.14499999999999999</v>
      </c>
      <c r="G257" s="11">
        <v>2.0710000000000002</v>
      </c>
      <c r="H257" s="43">
        <v>0.67</v>
      </c>
      <c r="I257">
        <f t="shared" si="10"/>
        <v>1.4010000000000002</v>
      </c>
      <c r="J257" s="17"/>
    </row>
    <row r="258" spans="1:10" x14ac:dyDescent="0.3">
      <c r="A258" s="80" t="s">
        <v>10</v>
      </c>
      <c r="B258" s="81">
        <v>9</v>
      </c>
      <c r="C258" s="94">
        <v>50</v>
      </c>
      <c r="D258" s="80">
        <v>0.66300000000000003</v>
      </c>
      <c r="E258" s="11">
        <v>0.628</v>
      </c>
      <c r="F258" s="11">
        <v>-0.109</v>
      </c>
      <c r="G258" s="11">
        <v>1.7729999999999999</v>
      </c>
      <c r="H258" s="43">
        <v>0.65800000000000003</v>
      </c>
      <c r="I258">
        <f t="shared" si="10"/>
        <v>1.1149999999999998</v>
      </c>
      <c r="J258" s="17"/>
    </row>
    <row r="259" spans="1:10" x14ac:dyDescent="0.3">
      <c r="A259" s="80" t="s">
        <v>10</v>
      </c>
      <c r="B259" s="81">
        <v>10</v>
      </c>
      <c r="C259" s="94">
        <v>50</v>
      </c>
      <c r="D259" s="80">
        <v>0.66700000000000004</v>
      </c>
      <c r="E259" s="11">
        <v>0.72399999999999998</v>
      </c>
      <c r="F259" s="11">
        <v>-0.14399999999999999</v>
      </c>
      <c r="G259" s="11">
        <v>1.99</v>
      </c>
      <c r="H259" s="43">
        <v>0.625</v>
      </c>
      <c r="I259">
        <f t="shared" si="10"/>
        <v>1.365</v>
      </c>
      <c r="J259" s="17"/>
    </row>
    <row r="261" spans="1:10" x14ac:dyDescent="0.3">
      <c r="A261" t="s">
        <v>32</v>
      </c>
    </row>
    <row r="262" spans="1:10" x14ac:dyDescent="0.3">
      <c r="A262" t="s">
        <v>33</v>
      </c>
    </row>
    <row r="263" spans="1:10" x14ac:dyDescent="0.3">
      <c r="A263" t="s">
        <v>62</v>
      </c>
    </row>
    <row r="264" spans="1:10" x14ac:dyDescent="0.3">
      <c r="A264" t="s">
        <v>35</v>
      </c>
    </row>
    <row r="265" spans="1:10" x14ac:dyDescent="0.3">
      <c r="A265" t="s">
        <v>36</v>
      </c>
    </row>
    <row r="266" spans="1:10" x14ac:dyDescent="0.3">
      <c r="A266" t="s">
        <v>63</v>
      </c>
    </row>
    <row r="267" spans="1:10" x14ac:dyDescent="0.3">
      <c r="A267" t="s">
        <v>64</v>
      </c>
    </row>
    <row r="268" spans="1:10" x14ac:dyDescent="0.3">
      <c r="A268" t="s">
        <v>39</v>
      </c>
      <c r="D268" t="s">
        <v>40</v>
      </c>
    </row>
    <row r="269" spans="1:10" ht="15" thickBot="1" x14ac:dyDescent="0.35"/>
    <row r="270" spans="1:10" ht="15" thickBot="1" x14ac:dyDescent="0.35">
      <c r="E270" s="102" t="s">
        <v>143</v>
      </c>
      <c r="F270" s="103" t="s">
        <v>144</v>
      </c>
    </row>
    <row r="271" spans="1:10" ht="130.19999999999999" thickBot="1" x14ac:dyDescent="0.35">
      <c r="A271" s="71" t="s">
        <v>41</v>
      </c>
      <c r="B271" s="72" t="s">
        <v>42</v>
      </c>
      <c r="C271" s="73" t="s">
        <v>43</v>
      </c>
      <c r="D271" s="71" t="s">
        <v>44</v>
      </c>
      <c r="E271" s="72" t="s">
        <v>45</v>
      </c>
      <c r="F271" s="72" t="s">
        <v>46</v>
      </c>
      <c r="G271" s="72" t="s">
        <v>47</v>
      </c>
      <c r="H271" s="74" t="s">
        <v>48</v>
      </c>
      <c r="I271" s="98" t="s">
        <v>145</v>
      </c>
      <c r="J271" s="98"/>
    </row>
    <row r="272" spans="1:10" x14ac:dyDescent="0.3">
      <c r="A272" s="75"/>
      <c r="B272" s="76"/>
      <c r="C272" s="93" t="s">
        <v>50</v>
      </c>
      <c r="D272" s="75" t="s">
        <v>51</v>
      </c>
      <c r="E272" s="78"/>
      <c r="F272" s="78"/>
      <c r="G272" s="78"/>
      <c r="H272" s="79"/>
      <c r="J272" s="17"/>
    </row>
    <row r="273" spans="1:10" x14ac:dyDescent="0.3">
      <c r="A273" s="80" t="s">
        <v>11</v>
      </c>
      <c r="B273" s="81">
        <v>1</v>
      </c>
      <c r="C273" s="94" t="s">
        <v>2</v>
      </c>
      <c r="D273" s="80">
        <v>0.58799999999999997</v>
      </c>
      <c r="E273" s="11">
        <v>0.66400000000000003</v>
      </c>
      <c r="F273" s="11">
        <v>-0.105</v>
      </c>
      <c r="G273" s="11">
        <v>1.857</v>
      </c>
      <c r="H273" s="43">
        <v>0.58799999999999997</v>
      </c>
      <c r="I273">
        <f>G273-H273</f>
        <v>1.2690000000000001</v>
      </c>
      <c r="J273" s="17"/>
    </row>
    <row r="274" spans="1:10" x14ac:dyDescent="0.3">
      <c r="A274" s="80" t="s">
        <v>11</v>
      </c>
      <c r="B274" s="81">
        <v>2</v>
      </c>
      <c r="C274" s="94" t="s">
        <v>2</v>
      </c>
      <c r="D274" s="80">
        <v>0.61299999999999999</v>
      </c>
      <c r="E274" s="11">
        <v>0.73499999999999999</v>
      </c>
      <c r="F274" s="11">
        <v>-0.13400000000000001</v>
      </c>
      <c r="G274" s="11">
        <v>1.927</v>
      </c>
      <c r="H274" s="43">
        <v>0.60799999999999998</v>
      </c>
      <c r="I274">
        <f t="shared" ref="I274:I282" si="11">G274-H274</f>
        <v>1.319</v>
      </c>
      <c r="J274" s="17"/>
    </row>
    <row r="275" spans="1:10" x14ac:dyDescent="0.3">
      <c r="A275" s="80" t="s">
        <v>11</v>
      </c>
      <c r="B275" s="81">
        <v>3</v>
      </c>
      <c r="C275" s="94" t="s">
        <v>4</v>
      </c>
      <c r="D275" s="80">
        <v>0.70699999999999996</v>
      </c>
      <c r="E275" s="11">
        <v>0.71299999999999997</v>
      </c>
      <c r="F275" s="11">
        <v>-0.11799999999999999</v>
      </c>
      <c r="G275" s="11">
        <v>1.9650000000000001</v>
      </c>
      <c r="H275" s="43">
        <v>0.68500000000000005</v>
      </c>
      <c r="I275">
        <f t="shared" si="11"/>
        <v>1.28</v>
      </c>
      <c r="J275" s="17"/>
    </row>
    <row r="276" spans="1:10" x14ac:dyDescent="0.3">
      <c r="A276" s="80" t="s">
        <v>11</v>
      </c>
      <c r="B276" s="81">
        <v>4</v>
      </c>
      <c r="C276" s="94" t="s">
        <v>4</v>
      </c>
      <c r="D276" s="80">
        <v>0.60799999999999998</v>
      </c>
      <c r="E276" s="11">
        <v>0.71199999999999997</v>
      </c>
      <c r="F276" s="11">
        <v>-0.113</v>
      </c>
      <c r="G276" s="11">
        <v>1.825</v>
      </c>
      <c r="H276" s="43">
        <v>0.60799999999999998</v>
      </c>
      <c r="I276">
        <f t="shared" si="11"/>
        <v>1.2170000000000001</v>
      </c>
      <c r="J276" s="17"/>
    </row>
    <row r="277" spans="1:10" x14ac:dyDescent="0.3">
      <c r="A277" s="80" t="s">
        <v>11</v>
      </c>
      <c r="B277" s="81">
        <v>5</v>
      </c>
      <c r="C277" s="94" t="s">
        <v>5</v>
      </c>
      <c r="D277" s="80">
        <v>0.57799999999999996</v>
      </c>
      <c r="E277" s="11">
        <v>0.749</v>
      </c>
      <c r="F277" s="11">
        <v>-0.11700000000000001</v>
      </c>
      <c r="G277" s="11">
        <v>1.8380000000000001</v>
      </c>
      <c r="H277" s="43">
        <v>0.57799999999999996</v>
      </c>
      <c r="I277">
        <f t="shared" si="11"/>
        <v>1.2600000000000002</v>
      </c>
      <c r="J277" s="17"/>
    </row>
    <row r="278" spans="1:10" x14ac:dyDescent="0.3">
      <c r="A278" s="80" t="s">
        <v>11</v>
      </c>
      <c r="B278" s="81">
        <v>6</v>
      </c>
      <c r="C278" s="94" t="s">
        <v>141</v>
      </c>
      <c r="D278" s="80">
        <v>0.60399999999999998</v>
      </c>
      <c r="E278" s="11">
        <v>0.70699999999999996</v>
      </c>
      <c r="F278" s="11">
        <v>-0.105</v>
      </c>
      <c r="G278" s="11">
        <v>1.746</v>
      </c>
      <c r="H278" s="43">
        <v>0.60399999999999998</v>
      </c>
      <c r="I278">
        <f t="shared" si="11"/>
        <v>1.1419999999999999</v>
      </c>
      <c r="J278" s="17"/>
    </row>
    <row r="279" spans="1:10" x14ac:dyDescent="0.3">
      <c r="A279" s="80" t="s">
        <v>11</v>
      </c>
      <c r="B279" s="81">
        <v>7</v>
      </c>
      <c r="C279" s="94">
        <v>5</v>
      </c>
      <c r="D279" s="80">
        <v>0.61099999999999999</v>
      </c>
      <c r="E279" s="11">
        <v>0.66800000000000004</v>
      </c>
      <c r="F279" s="11">
        <v>-0.113</v>
      </c>
      <c r="G279" s="11">
        <v>1.7130000000000001</v>
      </c>
      <c r="H279" s="43">
        <v>0.60499999999999998</v>
      </c>
      <c r="I279">
        <f t="shared" si="11"/>
        <v>1.1080000000000001</v>
      </c>
      <c r="J279" s="17"/>
    </row>
    <row r="280" spans="1:10" x14ac:dyDescent="0.3">
      <c r="A280" s="80" t="s">
        <v>11</v>
      </c>
      <c r="B280" s="81">
        <v>8</v>
      </c>
      <c r="C280" s="94">
        <v>5</v>
      </c>
      <c r="D280" s="80">
        <v>0.61499999999999999</v>
      </c>
      <c r="E280" s="11">
        <v>0.67800000000000005</v>
      </c>
      <c r="F280" s="11">
        <v>-9.9000000000000005E-2</v>
      </c>
      <c r="G280" s="11">
        <v>1.7909999999999999</v>
      </c>
      <c r="H280" s="43">
        <v>0.60799999999999998</v>
      </c>
      <c r="I280">
        <f t="shared" si="11"/>
        <v>1.1829999999999998</v>
      </c>
      <c r="J280" s="17"/>
    </row>
    <row r="281" spans="1:10" x14ac:dyDescent="0.3">
      <c r="A281" s="80" t="s">
        <v>11</v>
      </c>
      <c r="B281" s="81">
        <v>9</v>
      </c>
      <c r="C281" s="94">
        <v>50</v>
      </c>
      <c r="D281" s="80">
        <v>0.69899999999999995</v>
      </c>
      <c r="E281" s="11">
        <v>0.35</v>
      </c>
      <c r="F281" s="11">
        <v>-7.0000000000000007E-2</v>
      </c>
      <c r="G281" s="11">
        <v>1.532</v>
      </c>
      <c r="H281" s="43">
        <v>0.69899999999999995</v>
      </c>
      <c r="I281">
        <f t="shared" si="11"/>
        <v>0.83300000000000007</v>
      </c>
      <c r="J281" s="17"/>
    </row>
    <row r="282" spans="1:10" x14ac:dyDescent="0.3">
      <c r="A282" s="80" t="s">
        <v>11</v>
      </c>
      <c r="B282" s="81">
        <v>10</v>
      </c>
      <c r="C282" s="94">
        <v>50</v>
      </c>
      <c r="D282" s="80">
        <v>0.72899999999999998</v>
      </c>
      <c r="E282" s="11">
        <v>0.32500000000000001</v>
      </c>
      <c r="F282" s="11">
        <v>-6.9000000000000006E-2</v>
      </c>
      <c r="G282" s="11">
        <v>1.48</v>
      </c>
      <c r="H282" s="43">
        <v>0.72699999999999998</v>
      </c>
      <c r="I282">
        <f t="shared" si="11"/>
        <v>0.753</v>
      </c>
      <c r="J282" s="17"/>
    </row>
    <row r="285" spans="1:10" x14ac:dyDescent="0.3">
      <c r="A285" t="s">
        <v>32</v>
      </c>
    </row>
    <row r="286" spans="1:10" x14ac:dyDescent="0.3">
      <c r="A286" t="s">
        <v>33</v>
      </c>
    </row>
    <row r="287" spans="1:10" x14ac:dyDescent="0.3">
      <c r="A287" t="s">
        <v>70</v>
      </c>
    </row>
    <row r="288" spans="1:10" x14ac:dyDescent="0.3">
      <c r="A288" t="s">
        <v>35</v>
      </c>
    </row>
    <row r="289" spans="1:10" x14ac:dyDescent="0.3">
      <c r="A289" t="s">
        <v>36</v>
      </c>
    </row>
    <row r="290" spans="1:10" x14ac:dyDescent="0.3">
      <c r="A290" t="s">
        <v>71</v>
      </c>
    </row>
    <row r="291" spans="1:10" x14ac:dyDescent="0.3">
      <c r="A291" t="s">
        <v>72</v>
      </c>
    </row>
    <row r="292" spans="1:10" x14ac:dyDescent="0.3">
      <c r="A292" t="s">
        <v>39</v>
      </c>
      <c r="D292" t="s">
        <v>40</v>
      </c>
    </row>
    <row r="293" spans="1:10" ht="15" thickBot="1" x14ac:dyDescent="0.35"/>
    <row r="294" spans="1:10" ht="15" thickBot="1" x14ac:dyDescent="0.35">
      <c r="E294" s="102" t="s">
        <v>143</v>
      </c>
      <c r="F294" s="103" t="s">
        <v>144</v>
      </c>
    </row>
    <row r="295" spans="1:10" ht="130.19999999999999" thickBot="1" x14ac:dyDescent="0.35">
      <c r="A295" s="71" t="s">
        <v>41</v>
      </c>
      <c r="B295" s="72" t="s">
        <v>42</v>
      </c>
      <c r="C295" s="73" t="s">
        <v>43</v>
      </c>
      <c r="D295" s="71" t="s">
        <v>44</v>
      </c>
      <c r="E295" s="72" t="s">
        <v>45</v>
      </c>
      <c r="F295" s="72" t="s">
        <v>46</v>
      </c>
      <c r="G295" s="72" t="s">
        <v>47</v>
      </c>
      <c r="H295" s="74" t="s">
        <v>48</v>
      </c>
      <c r="I295" s="98" t="s">
        <v>145</v>
      </c>
      <c r="J295" s="98"/>
    </row>
    <row r="296" spans="1:10" x14ac:dyDescent="0.3">
      <c r="A296" s="75"/>
      <c r="B296" s="76"/>
      <c r="C296" s="93" t="s">
        <v>50</v>
      </c>
      <c r="D296" s="75" t="s">
        <v>51</v>
      </c>
      <c r="E296" s="78"/>
      <c r="F296" s="78"/>
      <c r="G296" s="78"/>
      <c r="H296" s="79"/>
      <c r="J296" s="17"/>
    </row>
    <row r="297" spans="1:10" x14ac:dyDescent="0.3">
      <c r="A297" s="80" t="s">
        <v>12</v>
      </c>
      <c r="B297" s="81">
        <v>1</v>
      </c>
      <c r="C297" s="94" t="s">
        <v>2</v>
      </c>
      <c r="D297" s="80">
        <v>0.50800000000000001</v>
      </c>
      <c r="E297" s="11">
        <v>0.63100000000000001</v>
      </c>
      <c r="F297" s="11">
        <v>-8.5000000000000006E-2</v>
      </c>
      <c r="G297" s="11">
        <v>1.4610000000000001</v>
      </c>
      <c r="H297" s="43">
        <v>0.47</v>
      </c>
      <c r="I297">
        <f>G297-H297</f>
        <v>0.9910000000000001</v>
      </c>
      <c r="J297" s="17"/>
    </row>
    <row r="298" spans="1:10" x14ac:dyDescent="0.3">
      <c r="A298" s="80" t="s">
        <v>12</v>
      </c>
      <c r="B298" s="81">
        <v>2</v>
      </c>
      <c r="C298" s="94" t="s">
        <v>2</v>
      </c>
      <c r="D298" s="80">
        <v>0.56399999999999995</v>
      </c>
      <c r="E298" s="11">
        <v>0.68600000000000005</v>
      </c>
      <c r="F298" s="11">
        <v>-0.13700000000000001</v>
      </c>
      <c r="G298" s="11">
        <v>1.524</v>
      </c>
      <c r="H298" s="43">
        <v>0.49</v>
      </c>
      <c r="I298">
        <f t="shared" ref="I298:I306" si="12">G298-H298</f>
        <v>1.034</v>
      </c>
      <c r="J298" s="17"/>
    </row>
    <row r="299" spans="1:10" x14ac:dyDescent="0.3">
      <c r="A299" s="80" t="s">
        <v>12</v>
      </c>
      <c r="B299" s="81">
        <v>3</v>
      </c>
      <c r="C299" s="94" t="s">
        <v>4</v>
      </c>
      <c r="D299" s="80">
        <v>0.48699999999999999</v>
      </c>
      <c r="E299" s="11">
        <v>0.64800000000000002</v>
      </c>
      <c r="F299" s="11">
        <v>-9.6000000000000002E-2</v>
      </c>
      <c r="G299" s="11">
        <v>1.4950000000000001</v>
      </c>
      <c r="H299" s="43">
        <v>0.44900000000000001</v>
      </c>
      <c r="I299">
        <f t="shared" si="12"/>
        <v>1.046</v>
      </c>
      <c r="J299" s="17"/>
    </row>
    <row r="300" spans="1:10" x14ac:dyDescent="0.3">
      <c r="A300" s="80" t="s">
        <v>12</v>
      </c>
      <c r="B300" s="81">
        <v>4</v>
      </c>
      <c r="C300" s="94" t="s">
        <v>4</v>
      </c>
      <c r="D300" s="80">
        <v>0.5</v>
      </c>
      <c r="E300" s="11">
        <v>0.67500000000000004</v>
      </c>
      <c r="F300" s="11">
        <v>-9.6000000000000002E-2</v>
      </c>
      <c r="G300" s="11">
        <v>1.615</v>
      </c>
      <c r="H300" s="43">
        <v>0.496</v>
      </c>
      <c r="I300">
        <f t="shared" si="12"/>
        <v>1.119</v>
      </c>
      <c r="J300" s="17"/>
    </row>
    <row r="301" spans="1:10" x14ac:dyDescent="0.3">
      <c r="A301" s="80" t="s">
        <v>12</v>
      </c>
      <c r="B301" s="81">
        <v>5</v>
      </c>
      <c r="C301" s="94" t="s">
        <v>5</v>
      </c>
      <c r="D301" s="80">
        <v>0.51800000000000002</v>
      </c>
      <c r="E301" s="11">
        <v>0.66300000000000003</v>
      </c>
      <c r="F301" s="11">
        <v>-9.2999999999999999E-2</v>
      </c>
      <c r="G301" s="11">
        <v>1.64</v>
      </c>
      <c r="H301" s="43">
        <v>0.47699999999999998</v>
      </c>
      <c r="I301">
        <f t="shared" si="12"/>
        <v>1.1629999999999998</v>
      </c>
      <c r="J301" s="17"/>
    </row>
    <row r="302" spans="1:10" x14ac:dyDescent="0.3">
      <c r="A302" s="80" t="s">
        <v>12</v>
      </c>
      <c r="B302" s="81">
        <v>6</v>
      </c>
      <c r="C302" s="94" t="s">
        <v>141</v>
      </c>
      <c r="D302" s="80">
        <v>0.48899999999999999</v>
      </c>
      <c r="E302" s="11">
        <v>0.67600000000000005</v>
      </c>
      <c r="F302" s="11">
        <v>-8.6999999999999994E-2</v>
      </c>
      <c r="G302" s="11">
        <v>1.5940000000000001</v>
      </c>
      <c r="H302" s="43">
        <v>0.48499999999999999</v>
      </c>
      <c r="I302">
        <f t="shared" si="12"/>
        <v>1.109</v>
      </c>
      <c r="J302" s="17"/>
    </row>
    <row r="303" spans="1:10" x14ac:dyDescent="0.3">
      <c r="A303" s="80" t="s">
        <v>12</v>
      </c>
      <c r="B303" s="81">
        <v>7</v>
      </c>
      <c r="C303" s="94">
        <v>5</v>
      </c>
      <c r="D303" s="80">
        <v>0.503</v>
      </c>
      <c r="E303" s="11">
        <v>0.64</v>
      </c>
      <c r="F303" s="11">
        <v>-8.5999999999999993E-2</v>
      </c>
      <c r="G303" s="11">
        <v>1.595</v>
      </c>
      <c r="H303" s="43">
        <v>0.48399999999999999</v>
      </c>
      <c r="I303">
        <f t="shared" si="12"/>
        <v>1.111</v>
      </c>
      <c r="J303" s="17"/>
    </row>
    <row r="304" spans="1:10" x14ac:dyDescent="0.3">
      <c r="A304" s="80" t="s">
        <v>12</v>
      </c>
      <c r="B304" s="81">
        <v>8</v>
      </c>
      <c r="C304" s="94">
        <v>5</v>
      </c>
      <c r="D304" s="80">
        <v>0.499</v>
      </c>
      <c r="E304" s="11">
        <v>0.69899999999999995</v>
      </c>
      <c r="F304" s="11">
        <v>-9.2999999999999999E-2</v>
      </c>
      <c r="G304" s="11">
        <v>1.63</v>
      </c>
      <c r="H304" s="43">
        <v>0.48599999999999999</v>
      </c>
      <c r="I304">
        <f t="shared" si="12"/>
        <v>1.1439999999999999</v>
      </c>
      <c r="J304" s="17"/>
    </row>
    <row r="305" spans="1:10" x14ac:dyDescent="0.3">
      <c r="A305" s="80" t="s">
        <v>12</v>
      </c>
      <c r="B305" s="81">
        <v>9</v>
      </c>
      <c r="C305" s="94">
        <v>50</v>
      </c>
      <c r="D305" s="80">
        <v>0.52200000000000002</v>
      </c>
      <c r="E305" s="11">
        <v>0.41799999999999998</v>
      </c>
      <c r="F305" s="11">
        <v>-6.6000000000000003E-2</v>
      </c>
      <c r="G305" s="11">
        <v>1.464</v>
      </c>
      <c r="H305" s="43">
        <v>0.52200000000000002</v>
      </c>
      <c r="I305">
        <f t="shared" si="12"/>
        <v>0.94199999999999995</v>
      </c>
      <c r="J305" s="17"/>
    </row>
    <row r="306" spans="1:10" x14ac:dyDescent="0.3">
      <c r="A306" s="80" t="s">
        <v>12</v>
      </c>
      <c r="B306" s="81">
        <v>10</v>
      </c>
      <c r="C306" s="94">
        <v>50</v>
      </c>
      <c r="D306" s="80">
        <v>0.52</v>
      </c>
      <c r="E306" s="11">
        <v>0.41</v>
      </c>
      <c r="F306" s="11">
        <v>-6.9000000000000006E-2</v>
      </c>
      <c r="G306" s="11">
        <v>1.474</v>
      </c>
      <c r="H306" s="43">
        <v>0.52</v>
      </c>
      <c r="I306">
        <f t="shared" si="12"/>
        <v>0.95399999999999996</v>
      </c>
      <c r="J306" s="17"/>
    </row>
    <row r="309" spans="1:10" x14ac:dyDescent="0.3">
      <c r="A309" t="s">
        <v>32</v>
      </c>
    </row>
    <row r="310" spans="1:10" x14ac:dyDescent="0.3">
      <c r="A310" t="s">
        <v>33</v>
      </c>
    </row>
    <row r="311" spans="1:10" x14ac:dyDescent="0.3">
      <c r="A311" t="s">
        <v>73</v>
      </c>
    </row>
    <row r="312" spans="1:10" x14ac:dyDescent="0.3">
      <c r="A312" t="s">
        <v>35</v>
      </c>
    </row>
    <row r="313" spans="1:10" x14ac:dyDescent="0.3">
      <c r="A313" t="s">
        <v>36</v>
      </c>
    </row>
    <row r="314" spans="1:10" x14ac:dyDescent="0.3">
      <c r="A314" t="s">
        <v>74</v>
      </c>
    </row>
    <row r="315" spans="1:10" x14ac:dyDescent="0.3">
      <c r="A315" t="s">
        <v>75</v>
      </c>
    </row>
    <row r="316" spans="1:10" x14ac:dyDescent="0.3">
      <c r="A316" t="s">
        <v>39</v>
      </c>
      <c r="D316" t="s">
        <v>40</v>
      </c>
    </row>
    <row r="317" spans="1:10" ht="15" thickBot="1" x14ac:dyDescent="0.35"/>
    <row r="318" spans="1:10" ht="15" thickBot="1" x14ac:dyDescent="0.35">
      <c r="E318" s="102" t="s">
        <v>143</v>
      </c>
      <c r="F318" s="103" t="s">
        <v>144</v>
      </c>
    </row>
    <row r="319" spans="1:10" ht="130.19999999999999" thickBot="1" x14ac:dyDescent="0.35">
      <c r="A319" s="71" t="s">
        <v>41</v>
      </c>
      <c r="B319" s="72" t="s">
        <v>42</v>
      </c>
      <c r="C319" s="73" t="s">
        <v>43</v>
      </c>
      <c r="D319" s="71" t="s">
        <v>44</v>
      </c>
      <c r="E319" s="72" t="s">
        <v>45</v>
      </c>
      <c r="F319" s="72" t="s">
        <v>46</v>
      </c>
      <c r="G319" s="72" t="s">
        <v>47</v>
      </c>
      <c r="H319" s="74" t="s">
        <v>48</v>
      </c>
      <c r="I319" s="98" t="s">
        <v>145</v>
      </c>
      <c r="J319" s="98"/>
    </row>
    <row r="320" spans="1:10" x14ac:dyDescent="0.3">
      <c r="A320" s="75"/>
      <c r="B320" s="76"/>
      <c r="C320" s="93" t="s">
        <v>50</v>
      </c>
      <c r="D320" s="75" t="s">
        <v>51</v>
      </c>
      <c r="E320" s="78"/>
      <c r="F320" s="78"/>
      <c r="G320" s="78"/>
      <c r="H320" s="79"/>
      <c r="J320" s="17"/>
    </row>
    <row r="321" spans="1:10" x14ac:dyDescent="0.3">
      <c r="A321" s="80" t="s">
        <v>13</v>
      </c>
      <c r="B321" s="81">
        <v>1</v>
      </c>
      <c r="C321" s="94" t="s">
        <v>2</v>
      </c>
      <c r="D321" s="80">
        <v>0.51500000000000001</v>
      </c>
      <c r="E321" s="11">
        <v>0.55900000000000005</v>
      </c>
      <c r="F321" s="11">
        <v>-0.09</v>
      </c>
      <c r="G321" s="11">
        <v>1.34</v>
      </c>
      <c r="H321" s="43">
        <v>0.47499999999999998</v>
      </c>
      <c r="I321">
        <f>G321-H321</f>
        <v>0.8650000000000001</v>
      </c>
      <c r="J321" s="17"/>
    </row>
    <row r="322" spans="1:10" x14ac:dyDescent="0.3">
      <c r="A322" s="80" t="s">
        <v>13</v>
      </c>
      <c r="B322" s="81">
        <v>2</v>
      </c>
      <c r="C322" s="94" t="s">
        <v>2</v>
      </c>
      <c r="D322" s="80">
        <v>0.52</v>
      </c>
      <c r="E322" s="11">
        <v>0.61099999999999999</v>
      </c>
      <c r="F322" s="11">
        <v>-0.107</v>
      </c>
      <c r="G322" s="11">
        <v>1.472</v>
      </c>
      <c r="H322" s="43">
        <v>0.49399999999999999</v>
      </c>
      <c r="I322">
        <f t="shared" ref="I322:I330" si="13">G322-H322</f>
        <v>0.97799999999999998</v>
      </c>
      <c r="J322" s="17"/>
    </row>
    <row r="323" spans="1:10" x14ac:dyDescent="0.3">
      <c r="A323" s="80" t="s">
        <v>13</v>
      </c>
      <c r="B323" s="81">
        <v>3</v>
      </c>
      <c r="C323" s="94" t="s">
        <v>4</v>
      </c>
      <c r="D323" s="80">
        <v>0.69199999999999995</v>
      </c>
      <c r="E323" s="11">
        <v>0.58799999999999997</v>
      </c>
      <c r="F323" s="11">
        <v>-0.123</v>
      </c>
      <c r="G323" s="11">
        <v>1.53</v>
      </c>
      <c r="H323" s="43">
        <v>0.65300000000000002</v>
      </c>
      <c r="I323">
        <f t="shared" si="13"/>
        <v>0.877</v>
      </c>
      <c r="J323" s="17"/>
    </row>
    <row r="324" spans="1:10" x14ac:dyDescent="0.3">
      <c r="A324" s="80" t="s">
        <v>13</v>
      </c>
      <c r="B324" s="81">
        <v>4</v>
      </c>
      <c r="C324" s="94" t="s">
        <v>4</v>
      </c>
      <c r="D324" s="80">
        <v>0.52300000000000002</v>
      </c>
      <c r="E324" s="11">
        <v>0.58499999999999996</v>
      </c>
      <c r="F324" s="11">
        <v>-9.6000000000000002E-2</v>
      </c>
      <c r="G324" s="11">
        <v>1.4259999999999999</v>
      </c>
      <c r="H324" s="43">
        <v>0.49199999999999999</v>
      </c>
      <c r="I324">
        <f t="shared" si="13"/>
        <v>0.93399999999999994</v>
      </c>
      <c r="J324" s="17"/>
    </row>
    <row r="325" spans="1:10" x14ac:dyDescent="0.3">
      <c r="A325" s="80" t="s">
        <v>13</v>
      </c>
      <c r="B325" s="81">
        <v>5</v>
      </c>
      <c r="C325" s="94" t="s">
        <v>5</v>
      </c>
      <c r="D325" s="80">
        <v>0.52100000000000002</v>
      </c>
      <c r="E325" s="11">
        <v>0.59199999999999997</v>
      </c>
      <c r="F325" s="11">
        <v>-0.1</v>
      </c>
      <c r="G325" s="11">
        <v>1.4730000000000001</v>
      </c>
      <c r="H325" s="43">
        <v>0.496</v>
      </c>
      <c r="I325">
        <f t="shared" si="13"/>
        <v>0.97700000000000009</v>
      </c>
      <c r="J325" s="17"/>
    </row>
    <row r="326" spans="1:10" x14ac:dyDescent="0.3">
      <c r="A326" s="80" t="s">
        <v>13</v>
      </c>
      <c r="B326" s="81">
        <v>6</v>
      </c>
      <c r="C326" s="94" t="s">
        <v>141</v>
      </c>
      <c r="D326" s="80">
        <v>0.51200000000000001</v>
      </c>
      <c r="E326" s="11">
        <v>0.625</v>
      </c>
      <c r="F326" s="11">
        <v>-9.8000000000000004E-2</v>
      </c>
      <c r="G326" s="11">
        <v>1.4610000000000001</v>
      </c>
      <c r="H326" s="43">
        <v>0.48599999999999999</v>
      </c>
      <c r="I326">
        <f t="shared" si="13"/>
        <v>0.97500000000000009</v>
      </c>
      <c r="J326" s="17"/>
    </row>
    <row r="327" spans="1:10" x14ac:dyDescent="0.3">
      <c r="A327" s="80" t="s">
        <v>13</v>
      </c>
      <c r="B327" s="81">
        <v>7</v>
      </c>
      <c r="C327" s="94">
        <v>5</v>
      </c>
      <c r="D327" s="80">
        <v>0.51</v>
      </c>
      <c r="E327" s="11">
        <v>0.61099999999999999</v>
      </c>
      <c r="F327" s="11">
        <v>-0.10100000000000001</v>
      </c>
      <c r="G327" s="11">
        <v>1.4490000000000001</v>
      </c>
      <c r="H327" s="43">
        <v>0.51</v>
      </c>
      <c r="I327">
        <f t="shared" si="13"/>
        <v>0.93900000000000006</v>
      </c>
      <c r="J327" s="17"/>
    </row>
    <row r="328" spans="1:10" x14ac:dyDescent="0.3">
      <c r="A328" s="80" t="s">
        <v>13</v>
      </c>
      <c r="B328" s="81">
        <v>8</v>
      </c>
      <c r="C328" s="94">
        <v>5</v>
      </c>
      <c r="D328" s="80">
        <v>0.52800000000000002</v>
      </c>
      <c r="E328" s="11">
        <v>0.61599999999999999</v>
      </c>
      <c r="F328" s="11">
        <v>-0.10100000000000001</v>
      </c>
      <c r="G328" s="11">
        <v>1.4450000000000001</v>
      </c>
      <c r="H328" s="43">
        <v>0.5</v>
      </c>
      <c r="I328">
        <f t="shared" si="13"/>
        <v>0.94500000000000006</v>
      </c>
      <c r="J328" s="17"/>
    </row>
    <row r="329" spans="1:10" x14ac:dyDescent="0.3">
      <c r="A329" s="80" t="s">
        <v>13</v>
      </c>
      <c r="B329" s="81">
        <v>9</v>
      </c>
      <c r="C329" s="94">
        <v>50</v>
      </c>
      <c r="D329" s="80">
        <v>0.53800000000000003</v>
      </c>
      <c r="E329" s="11">
        <v>0.46800000000000003</v>
      </c>
      <c r="F329" s="11">
        <v>-8.8999999999999996E-2</v>
      </c>
      <c r="G329" s="11">
        <v>1.2789999999999999</v>
      </c>
      <c r="H329" s="43">
        <v>0.50900000000000001</v>
      </c>
      <c r="I329">
        <f t="shared" si="13"/>
        <v>0.76999999999999991</v>
      </c>
      <c r="J329" s="17"/>
    </row>
    <row r="330" spans="1:10" x14ac:dyDescent="0.3">
      <c r="A330" s="80" t="s">
        <v>13</v>
      </c>
      <c r="B330" s="81">
        <v>10</v>
      </c>
      <c r="C330" s="94">
        <v>50</v>
      </c>
      <c r="D330" s="80">
        <v>0.54800000000000004</v>
      </c>
      <c r="E330" s="11">
        <v>0.499</v>
      </c>
      <c r="F330" s="11">
        <v>-9.5000000000000001E-2</v>
      </c>
      <c r="G330" s="11">
        <v>1.341</v>
      </c>
      <c r="H330" s="43">
        <v>0.51900000000000002</v>
      </c>
      <c r="I330">
        <f t="shared" si="13"/>
        <v>0.82199999999999995</v>
      </c>
      <c r="J330" s="17"/>
    </row>
    <row r="333" spans="1:10" x14ac:dyDescent="0.3">
      <c r="A333" t="s">
        <v>32</v>
      </c>
    </row>
    <row r="334" spans="1:10" x14ac:dyDescent="0.3">
      <c r="A334" t="s">
        <v>33</v>
      </c>
    </row>
    <row r="335" spans="1:10" x14ac:dyDescent="0.3">
      <c r="A335" t="s">
        <v>76</v>
      </c>
    </row>
    <row r="336" spans="1:10" x14ac:dyDescent="0.3">
      <c r="A336" t="s">
        <v>35</v>
      </c>
    </row>
    <row r="337" spans="1:10" x14ac:dyDescent="0.3">
      <c r="A337" t="s">
        <v>36</v>
      </c>
    </row>
    <row r="338" spans="1:10" x14ac:dyDescent="0.3">
      <c r="A338" t="s">
        <v>77</v>
      </c>
    </row>
    <row r="339" spans="1:10" x14ac:dyDescent="0.3">
      <c r="A339" t="s">
        <v>78</v>
      </c>
    </row>
    <row r="340" spans="1:10" x14ac:dyDescent="0.3">
      <c r="A340" t="s">
        <v>39</v>
      </c>
      <c r="D340" t="s">
        <v>40</v>
      </c>
    </row>
    <row r="341" spans="1:10" ht="15" thickBot="1" x14ac:dyDescent="0.35"/>
    <row r="342" spans="1:10" ht="15" thickBot="1" x14ac:dyDescent="0.35">
      <c r="E342" s="102" t="s">
        <v>143</v>
      </c>
      <c r="F342" s="103" t="s">
        <v>144</v>
      </c>
    </row>
    <row r="343" spans="1:10" ht="130.19999999999999" thickBot="1" x14ac:dyDescent="0.35">
      <c r="A343" s="71" t="s">
        <v>41</v>
      </c>
      <c r="B343" s="72" t="s">
        <v>42</v>
      </c>
      <c r="C343" s="73" t="s">
        <v>43</v>
      </c>
      <c r="D343" s="71" t="s">
        <v>44</v>
      </c>
      <c r="E343" s="72" t="s">
        <v>45</v>
      </c>
      <c r="F343" s="72" t="s">
        <v>46</v>
      </c>
      <c r="G343" s="72" t="s">
        <v>47</v>
      </c>
      <c r="H343" s="74" t="s">
        <v>48</v>
      </c>
      <c r="I343" s="98" t="s">
        <v>145</v>
      </c>
      <c r="J343" s="98"/>
    </row>
    <row r="344" spans="1:10" x14ac:dyDescent="0.3">
      <c r="A344" s="75"/>
      <c r="B344" s="76"/>
      <c r="C344" s="93" t="s">
        <v>50</v>
      </c>
      <c r="D344" s="75" t="s">
        <v>51</v>
      </c>
      <c r="E344" s="78"/>
      <c r="F344" s="78"/>
      <c r="G344" s="78"/>
      <c r="H344" s="79"/>
      <c r="J344" s="17"/>
    </row>
    <row r="345" spans="1:10" x14ac:dyDescent="0.3">
      <c r="A345" s="80" t="s">
        <v>28</v>
      </c>
      <c r="B345" s="81">
        <v>1</v>
      </c>
      <c r="C345" s="94" t="s">
        <v>2</v>
      </c>
      <c r="D345" s="80">
        <v>0.60799999999999998</v>
      </c>
      <c r="E345" s="11">
        <v>0.56799999999999995</v>
      </c>
      <c r="F345" s="11">
        <v>-7.9000000000000001E-2</v>
      </c>
      <c r="G345" s="11">
        <v>1.4990000000000001</v>
      </c>
      <c r="H345" s="43">
        <v>0.60599999999999998</v>
      </c>
      <c r="I345">
        <f>G345-H345</f>
        <v>0.89300000000000013</v>
      </c>
      <c r="J345" s="17"/>
    </row>
    <row r="346" spans="1:10" x14ac:dyDescent="0.3">
      <c r="A346" s="80" t="s">
        <v>28</v>
      </c>
      <c r="B346" s="81">
        <v>2</v>
      </c>
      <c r="C346" s="94" t="s">
        <v>2</v>
      </c>
      <c r="D346" s="80">
        <v>0.58499999999999996</v>
      </c>
      <c r="E346" s="11">
        <v>0.60699999999999998</v>
      </c>
      <c r="F346" s="11">
        <v>-9.8000000000000004E-2</v>
      </c>
      <c r="G346" s="11">
        <v>1.5209999999999999</v>
      </c>
      <c r="H346" s="43">
        <v>0.56100000000000005</v>
      </c>
      <c r="I346">
        <f t="shared" ref="I346:I354" si="14">G346-H346</f>
        <v>0.95999999999999985</v>
      </c>
      <c r="J346" s="17"/>
    </row>
    <row r="347" spans="1:10" x14ac:dyDescent="0.3">
      <c r="A347" s="80" t="s">
        <v>28</v>
      </c>
      <c r="B347" s="81">
        <v>3</v>
      </c>
      <c r="C347" s="94" t="s">
        <v>4</v>
      </c>
      <c r="D347" s="80">
        <v>0.6</v>
      </c>
      <c r="E347" s="11">
        <v>0.628</v>
      </c>
      <c r="F347" s="11">
        <v>-0.108</v>
      </c>
      <c r="G347" s="11">
        <v>1.5169999999999999</v>
      </c>
      <c r="H347" s="43">
        <v>0.56899999999999995</v>
      </c>
      <c r="I347">
        <f t="shared" si="14"/>
        <v>0.94799999999999995</v>
      </c>
      <c r="J347" s="17"/>
    </row>
    <row r="348" spans="1:10" x14ac:dyDescent="0.3">
      <c r="A348" s="80" t="s">
        <v>28</v>
      </c>
      <c r="B348" s="81">
        <v>4</v>
      </c>
      <c r="C348" s="94" t="s">
        <v>4</v>
      </c>
      <c r="D348" s="80">
        <v>0.625</v>
      </c>
      <c r="E348" s="11">
        <v>0.55900000000000005</v>
      </c>
      <c r="F348" s="11">
        <v>-8.8999999999999996E-2</v>
      </c>
      <c r="G348" s="11">
        <v>1.5029999999999999</v>
      </c>
      <c r="H348" s="43">
        <v>0.62</v>
      </c>
      <c r="I348">
        <f t="shared" si="14"/>
        <v>0.8829999999999999</v>
      </c>
      <c r="J348" s="17"/>
    </row>
    <row r="349" spans="1:10" x14ac:dyDescent="0.3">
      <c r="A349" s="80" t="s">
        <v>28</v>
      </c>
      <c r="B349" s="81">
        <v>5</v>
      </c>
      <c r="C349" s="94" t="s">
        <v>5</v>
      </c>
      <c r="D349" s="80">
        <v>0.54800000000000004</v>
      </c>
      <c r="E349" s="11">
        <v>0.68700000000000006</v>
      </c>
      <c r="F349" s="11">
        <v>-0.11799999999999999</v>
      </c>
      <c r="G349" s="11">
        <v>1.5669999999999999</v>
      </c>
      <c r="H349" s="43">
        <v>0.52100000000000002</v>
      </c>
      <c r="I349">
        <f t="shared" si="14"/>
        <v>1.0459999999999998</v>
      </c>
      <c r="J349" s="17"/>
    </row>
    <row r="350" spans="1:10" x14ac:dyDescent="0.3">
      <c r="A350" s="80" t="s">
        <v>28</v>
      </c>
      <c r="B350" s="81">
        <v>6</v>
      </c>
      <c r="C350" s="94" t="s">
        <v>141</v>
      </c>
      <c r="D350" s="80">
        <v>0.56699999999999995</v>
      </c>
      <c r="E350" s="11">
        <v>0.72299999999999998</v>
      </c>
      <c r="F350" s="11">
        <v>-0.12</v>
      </c>
      <c r="G350" s="11">
        <v>1.65</v>
      </c>
      <c r="H350" s="43">
        <v>0.53200000000000003</v>
      </c>
      <c r="I350">
        <f t="shared" si="14"/>
        <v>1.1179999999999999</v>
      </c>
      <c r="J350" s="17"/>
    </row>
    <row r="351" spans="1:10" x14ac:dyDescent="0.3">
      <c r="A351" s="80" t="s">
        <v>28</v>
      </c>
      <c r="B351" s="81">
        <v>7</v>
      </c>
      <c r="C351" s="94">
        <v>5</v>
      </c>
      <c r="D351" s="80">
        <v>0.55300000000000005</v>
      </c>
      <c r="E351" s="11">
        <v>0.69899999999999995</v>
      </c>
      <c r="F351" s="11">
        <v>-0.113</v>
      </c>
      <c r="G351" s="11">
        <v>1.6319999999999999</v>
      </c>
      <c r="H351" s="43">
        <v>0.52800000000000002</v>
      </c>
      <c r="I351">
        <f t="shared" si="14"/>
        <v>1.1039999999999999</v>
      </c>
      <c r="J351" s="17"/>
    </row>
    <row r="352" spans="1:10" x14ac:dyDescent="0.3">
      <c r="A352" s="80" t="s">
        <v>28</v>
      </c>
      <c r="B352" s="81">
        <v>8</v>
      </c>
      <c r="C352" s="94">
        <v>5</v>
      </c>
      <c r="D352" s="80">
        <v>0.56399999999999995</v>
      </c>
      <c r="E352" s="11">
        <v>0.65800000000000003</v>
      </c>
      <c r="F352" s="11">
        <v>-0.115</v>
      </c>
      <c r="G352" s="11">
        <v>1.625</v>
      </c>
      <c r="H352" s="43">
        <v>0.56399999999999995</v>
      </c>
      <c r="I352">
        <f t="shared" si="14"/>
        <v>1.0609999999999999</v>
      </c>
      <c r="J352" s="17"/>
    </row>
    <row r="353" spans="1:10" x14ac:dyDescent="0.3">
      <c r="A353" s="80" t="s">
        <v>28</v>
      </c>
      <c r="B353" s="81">
        <v>9</v>
      </c>
      <c r="C353" s="94">
        <v>50</v>
      </c>
      <c r="D353" s="80">
        <v>0.61199999999999999</v>
      </c>
      <c r="E353" s="11">
        <v>0.46700000000000003</v>
      </c>
      <c r="F353" s="11">
        <v>-9.4E-2</v>
      </c>
      <c r="G353" s="11">
        <v>1.425</v>
      </c>
      <c r="H353" s="43">
        <v>0.57199999999999995</v>
      </c>
      <c r="I353">
        <f t="shared" si="14"/>
        <v>0.85300000000000009</v>
      </c>
      <c r="J353" s="17"/>
    </row>
    <row r="354" spans="1:10" x14ac:dyDescent="0.3">
      <c r="A354" s="80" t="s">
        <v>28</v>
      </c>
      <c r="B354" s="81">
        <v>10</v>
      </c>
      <c r="C354" s="94">
        <v>50</v>
      </c>
      <c r="D354" s="80">
        <v>0.60899999999999999</v>
      </c>
      <c r="E354" s="11">
        <v>0.45700000000000002</v>
      </c>
      <c r="F354" s="11">
        <v>-0.10299999999999999</v>
      </c>
      <c r="G354" s="11">
        <v>1.395</v>
      </c>
      <c r="H354" s="43">
        <v>0.56899999999999995</v>
      </c>
      <c r="I354">
        <f t="shared" si="14"/>
        <v>0.82600000000000007</v>
      </c>
      <c r="J354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1681-3916-42C5-AD0B-B436E83256B1}">
  <dimension ref="A1:I182"/>
  <sheetViews>
    <sheetView topLeftCell="A34" workbookViewId="0">
      <selection activeCell="K158" sqref="K158"/>
    </sheetView>
  </sheetViews>
  <sheetFormatPr defaultRowHeight="14.4" x14ac:dyDescent="0.3"/>
  <sheetData>
    <row r="1" spans="1:9" x14ac:dyDescent="0.3">
      <c r="A1" t="s">
        <v>32</v>
      </c>
    </row>
    <row r="2" spans="1:9" x14ac:dyDescent="0.3">
      <c r="A2" t="s">
        <v>33</v>
      </c>
    </row>
    <row r="3" spans="1:9" x14ac:dyDescent="0.3">
      <c r="A3" t="s">
        <v>79</v>
      </c>
    </row>
    <row r="4" spans="1:9" x14ac:dyDescent="0.3">
      <c r="A4" t="s">
        <v>35</v>
      </c>
    </row>
    <row r="5" spans="1:9" x14ac:dyDescent="0.3">
      <c r="A5" t="s">
        <v>80</v>
      </c>
    </row>
    <row r="6" spans="1:9" x14ac:dyDescent="0.3">
      <c r="A6" t="s">
        <v>81</v>
      </c>
    </row>
    <row r="7" spans="1:9" x14ac:dyDescent="0.3">
      <c r="A7" t="s">
        <v>82</v>
      </c>
    </row>
    <row r="8" spans="1:9" x14ac:dyDescent="0.3">
      <c r="A8" t="s">
        <v>39</v>
      </c>
      <c r="D8" t="s">
        <v>40</v>
      </c>
    </row>
    <row r="11" spans="1:9" ht="130.19999999999999" thickBot="1" x14ac:dyDescent="0.35">
      <c r="A11" s="71" t="s">
        <v>41</v>
      </c>
      <c r="B11" s="72" t="s">
        <v>42</v>
      </c>
      <c r="C11" s="73" t="s">
        <v>43</v>
      </c>
      <c r="D11" s="71" t="s">
        <v>44</v>
      </c>
      <c r="E11" s="72" t="s">
        <v>45</v>
      </c>
      <c r="F11" s="72" t="s">
        <v>46</v>
      </c>
      <c r="G11" s="72" t="s">
        <v>47</v>
      </c>
      <c r="H11" s="72" t="s">
        <v>48</v>
      </c>
      <c r="I11" s="74" t="s">
        <v>49</v>
      </c>
    </row>
    <row r="12" spans="1:9" x14ac:dyDescent="0.3">
      <c r="A12" s="75"/>
      <c r="B12" s="76"/>
      <c r="C12" s="77" t="s">
        <v>50</v>
      </c>
      <c r="D12" s="75" t="s">
        <v>51</v>
      </c>
      <c r="E12" s="78"/>
      <c r="F12" s="78"/>
      <c r="G12" s="78"/>
      <c r="H12" s="78"/>
      <c r="I12" s="79"/>
    </row>
    <row r="13" spans="1:9" x14ac:dyDescent="0.3">
      <c r="A13" s="80" t="s">
        <v>10</v>
      </c>
      <c r="B13" s="81">
        <v>1</v>
      </c>
      <c r="C13" s="82" t="s">
        <v>52</v>
      </c>
      <c r="D13" s="80">
        <v>0.56799999999999995</v>
      </c>
      <c r="E13" s="11">
        <v>0.44900000000000001</v>
      </c>
      <c r="F13" s="11">
        <v>-0.154</v>
      </c>
      <c r="G13" s="11">
        <v>1.137</v>
      </c>
      <c r="H13" s="11">
        <v>0.55300000000000005</v>
      </c>
      <c r="I13" s="43">
        <v>560</v>
      </c>
    </row>
    <row r="14" spans="1:9" x14ac:dyDescent="0.3">
      <c r="A14" s="80" t="s">
        <v>10</v>
      </c>
      <c r="B14" s="81">
        <v>2</v>
      </c>
      <c r="C14" s="82" t="s">
        <v>53</v>
      </c>
      <c r="D14" s="80">
        <v>0.6</v>
      </c>
      <c r="E14" s="11">
        <v>0.504</v>
      </c>
      <c r="F14" s="11">
        <v>-0.16400000000000001</v>
      </c>
      <c r="G14" s="11">
        <v>1.268</v>
      </c>
      <c r="H14" s="11">
        <v>0.58599999999999997</v>
      </c>
      <c r="I14" s="43">
        <v>580</v>
      </c>
    </row>
    <row r="15" spans="1:9" x14ac:dyDescent="0.3">
      <c r="A15" s="80" t="s">
        <v>10</v>
      </c>
      <c r="B15" s="81">
        <v>3</v>
      </c>
      <c r="C15" s="82" t="s">
        <v>54</v>
      </c>
      <c r="D15" s="80">
        <v>0.624</v>
      </c>
      <c r="E15" s="11">
        <v>0.504</v>
      </c>
      <c r="F15" s="11">
        <v>-0.16500000000000001</v>
      </c>
      <c r="G15" s="11">
        <v>1.304</v>
      </c>
      <c r="H15" s="11">
        <v>0.60599999999999998</v>
      </c>
      <c r="I15" s="43">
        <v>620</v>
      </c>
    </row>
    <row r="16" spans="1:9" x14ac:dyDescent="0.3">
      <c r="A16" s="80" t="s">
        <v>10</v>
      </c>
      <c r="B16" s="81">
        <v>4</v>
      </c>
      <c r="C16" s="82" t="s">
        <v>55</v>
      </c>
      <c r="D16" s="80">
        <v>0.628</v>
      </c>
      <c r="E16" s="11">
        <v>0.53</v>
      </c>
      <c r="F16" s="11">
        <v>-0.17199999999999999</v>
      </c>
      <c r="G16" s="11">
        <v>1.3149999999999999</v>
      </c>
      <c r="H16" s="11">
        <v>0.59899999999999998</v>
      </c>
      <c r="I16" s="43">
        <v>580</v>
      </c>
    </row>
    <row r="17" spans="1:9" x14ac:dyDescent="0.3">
      <c r="A17" s="80" t="s">
        <v>10</v>
      </c>
      <c r="B17" s="81">
        <v>5</v>
      </c>
      <c r="C17" s="82" t="s">
        <v>56</v>
      </c>
      <c r="D17" s="80">
        <v>0.622</v>
      </c>
      <c r="E17" s="11">
        <v>0.52600000000000002</v>
      </c>
      <c r="F17" s="11">
        <v>-0.17100000000000001</v>
      </c>
      <c r="G17" s="11">
        <v>1.3420000000000001</v>
      </c>
      <c r="H17" s="11">
        <v>0.60899999999999999</v>
      </c>
      <c r="I17" s="43">
        <v>580</v>
      </c>
    </row>
    <row r="18" spans="1:9" x14ac:dyDescent="0.3">
      <c r="A18" s="80" t="s">
        <v>10</v>
      </c>
      <c r="B18" s="81">
        <v>6</v>
      </c>
      <c r="C18" s="82" t="s">
        <v>57</v>
      </c>
      <c r="D18" s="80">
        <v>0.61799999999999999</v>
      </c>
      <c r="E18" s="11">
        <v>0.52800000000000002</v>
      </c>
      <c r="F18" s="11">
        <v>-0.18</v>
      </c>
      <c r="G18" s="11">
        <v>1.343</v>
      </c>
      <c r="H18" s="11">
        <v>0.60599999999999998</v>
      </c>
      <c r="I18" s="43">
        <v>600</v>
      </c>
    </row>
    <row r="19" spans="1:9" x14ac:dyDescent="0.3">
      <c r="A19" s="80" t="s">
        <v>10</v>
      </c>
      <c r="B19" s="81">
        <v>7</v>
      </c>
      <c r="C19" s="82" t="s">
        <v>58</v>
      </c>
      <c r="D19" s="80">
        <v>0.629</v>
      </c>
      <c r="E19" s="11">
        <v>0.51400000000000001</v>
      </c>
      <c r="F19" s="11">
        <v>-0.17899999999999999</v>
      </c>
      <c r="G19" s="11">
        <v>1.319</v>
      </c>
      <c r="H19" s="11">
        <v>0.60899999999999999</v>
      </c>
      <c r="I19" s="43">
        <v>620</v>
      </c>
    </row>
    <row r="20" spans="1:9" x14ac:dyDescent="0.3">
      <c r="A20" s="80" t="s">
        <v>10</v>
      </c>
      <c r="B20" s="81">
        <v>8</v>
      </c>
      <c r="C20" s="82" t="s">
        <v>59</v>
      </c>
      <c r="D20" s="80">
        <v>0.63900000000000001</v>
      </c>
      <c r="E20" s="11">
        <v>0.52800000000000002</v>
      </c>
      <c r="F20" s="11">
        <v>-0.182</v>
      </c>
      <c r="G20" s="11">
        <v>1.3520000000000001</v>
      </c>
      <c r="H20" s="11">
        <v>0.625</v>
      </c>
      <c r="I20" s="43">
        <v>550</v>
      </c>
    </row>
    <row r="21" spans="1:9" x14ac:dyDescent="0.3">
      <c r="A21" s="80" t="s">
        <v>10</v>
      </c>
      <c r="B21" s="81">
        <v>9</v>
      </c>
      <c r="C21" s="82" t="s">
        <v>60</v>
      </c>
      <c r="D21" s="80">
        <v>0.71499999999999997</v>
      </c>
      <c r="E21" s="11">
        <v>0.52100000000000002</v>
      </c>
      <c r="F21" s="11">
        <v>-0.184</v>
      </c>
      <c r="G21" s="11">
        <v>1.387</v>
      </c>
      <c r="H21" s="11">
        <v>0.69899999999999995</v>
      </c>
      <c r="I21" s="43">
        <v>550</v>
      </c>
    </row>
    <row r="22" spans="1:9" x14ac:dyDescent="0.3">
      <c r="A22" s="80" t="s">
        <v>10</v>
      </c>
      <c r="B22" s="81">
        <v>10</v>
      </c>
      <c r="C22" s="82" t="s">
        <v>61</v>
      </c>
      <c r="D22" s="80">
        <v>0.69199999999999995</v>
      </c>
      <c r="E22" s="11">
        <v>0.52600000000000002</v>
      </c>
      <c r="F22" s="11">
        <v>-0.19900000000000001</v>
      </c>
      <c r="G22" s="11">
        <v>1.4370000000000001</v>
      </c>
      <c r="H22" s="11">
        <v>0.66500000000000004</v>
      </c>
      <c r="I22" s="43">
        <v>550</v>
      </c>
    </row>
    <row r="23" spans="1:9" x14ac:dyDescent="0.3">
      <c r="A23" s="80" t="s">
        <v>10</v>
      </c>
      <c r="B23" s="81">
        <v>11</v>
      </c>
      <c r="C23" s="82" t="s">
        <v>83</v>
      </c>
      <c r="D23" s="80">
        <v>0.64200000000000002</v>
      </c>
      <c r="E23" s="11">
        <v>0.51100000000000001</v>
      </c>
      <c r="F23" s="11">
        <v>-0.191</v>
      </c>
      <c r="G23" s="11">
        <v>1.349</v>
      </c>
      <c r="H23" s="11">
        <v>0.61699999999999999</v>
      </c>
      <c r="I23" s="43">
        <v>580</v>
      </c>
    </row>
    <row r="24" spans="1:9" x14ac:dyDescent="0.3">
      <c r="A24" s="80" t="s">
        <v>10</v>
      </c>
      <c r="B24" s="81">
        <v>12</v>
      </c>
      <c r="C24" s="82" t="s">
        <v>84</v>
      </c>
      <c r="D24" s="80">
        <v>0.63300000000000001</v>
      </c>
      <c r="E24" s="11">
        <v>0.49299999999999999</v>
      </c>
      <c r="F24" s="11">
        <v>-0.192</v>
      </c>
      <c r="G24" s="11">
        <v>1.3069999999999999</v>
      </c>
      <c r="H24" s="11">
        <v>0.61</v>
      </c>
      <c r="I24" s="43">
        <v>580</v>
      </c>
    </row>
    <row r="27" spans="1:9" x14ac:dyDescent="0.3">
      <c r="A27" t="s">
        <v>32</v>
      </c>
    </row>
    <row r="28" spans="1:9" x14ac:dyDescent="0.3">
      <c r="A28" t="s">
        <v>33</v>
      </c>
    </row>
    <row r="29" spans="1:9" x14ac:dyDescent="0.3">
      <c r="A29" t="s">
        <v>85</v>
      </c>
    </row>
    <row r="30" spans="1:9" x14ac:dyDescent="0.3">
      <c r="A30" t="s">
        <v>35</v>
      </c>
    </row>
    <row r="31" spans="1:9" x14ac:dyDescent="0.3">
      <c r="A31" t="s">
        <v>80</v>
      </c>
    </row>
    <row r="32" spans="1:9" x14ac:dyDescent="0.3">
      <c r="A32" t="s">
        <v>86</v>
      </c>
    </row>
    <row r="33" spans="1:9" x14ac:dyDescent="0.3">
      <c r="A33" t="s">
        <v>87</v>
      </c>
    </row>
    <row r="34" spans="1:9" x14ac:dyDescent="0.3">
      <c r="A34" t="s">
        <v>39</v>
      </c>
      <c r="D34" t="s">
        <v>40</v>
      </c>
    </row>
    <row r="37" spans="1:9" ht="130.19999999999999" thickBot="1" x14ac:dyDescent="0.35">
      <c r="A37" s="71" t="s">
        <v>41</v>
      </c>
      <c r="B37" s="72" t="s">
        <v>42</v>
      </c>
      <c r="C37" s="73" t="s">
        <v>43</v>
      </c>
      <c r="D37" s="71" t="s">
        <v>44</v>
      </c>
      <c r="E37" s="72" t="s">
        <v>45</v>
      </c>
      <c r="F37" s="72" t="s">
        <v>46</v>
      </c>
      <c r="G37" s="72" t="s">
        <v>47</v>
      </c>
      <c r="H37" s="72" t="s">
        <v>48</v>
      </c>
      <c r="I37" s="74" t="s">
        <v>49</v>
      </c>
    </row>
    <row r="38" spans="1:9" x14ac:dyDescent="0.3">
      <c r="A38" s="75"/>
      <c r="B38" s="76"/>
      <c r="C38" s="77" t="s">
        <v>50</v>
      </c>
      <c r="D38" s="75" t="s">
        <v>51</v>
      </c>
      <c r="E38" s="78"/>
      <c r="F38" s="78"/>
      <c r="G38" s="78"/>
      <c r="H38" s="78"/>
      <c r="I38" s="79"/>
    </row>
    <row r="39" spans="1:9" x14ac:dyDescent="0.3">
      <c r="A39" s="80" t="s">
        <v>11</v>
      </c>
      <c r="B39" s="81">
        <v>9</v>
      </c>
      <c r="C39" s="82" t="s">
        <v>65</v>
      </c>
      <c r="D39" s="80">
        <v>0.67700000000000005</v>
      </c>
      <c r="E39" s="11">
        <v>0.42599999999999999</v>
      </c>
      <c r="F39" s="11">
        <v>-0.17</v>
      </c>
      <c r="G39" s="11">
        <v>1.365</v>
      </c>
      <c r="H39" s="11">
        <v>0.67400000000000004</v>
      </c>
      <c r="I39" s="43">
        <v>580</v>
      </c>
    </row>
    <row r="40" spans="1:9" x14ac:dyDescent="0.3">
      <c r="A40" s="80" t="s">
        <v>11</v>
      </c>
      <c r="B40" s="81">
        <v>6</v>
      </c>
      <c r="C40" s="82" t="s">
        <v>88</v>
      </c>
      <c r="D40" s="80">
        <v>0.59499999999999997</v>
      </c>
      <c r="E40" s="11">
        <v>0.42399999999999999</v>
      </c>
      <c r="F40" s="11">
        <v>-0.16700000000000001</v>
      </c>
      <c r="G40" s="11">
        <v>1.27</v>
      </c>
      <c r="H40" s="11">
        <v>0.59099999999999997</v>
      </c>
      <c r="I40" s="43">
        <v>650</v>
      </c>
    </row>
    <row r="41" spans="1:9" x14ac:dyDescent="0.3">
      <c r="A41" s="80" t="s">
        <v>11</v>
      </c>
      <c r="B41" s="81">
        <v>7</v>
      </c>
      <c r="C41" s="82" t="s">
        <v>89</v>
      </c>
      <c r="D41" s="80">
        <v>0.59299999999999997</v>
      </c>
      <c r="E41" s="11">
        <v>0.42399999999999999</v>
      </c>
      <c r="F41" s="11">
        <v>-0.16900000000000001</v>
      </c>
      <c r="G41" s="11">
        <v>1.25</v>
      </c>
      <c r="H41" s="11">
        <v>0.59099999999999997</v>
      </c>
      <c r="I41" s="43">
        <v>580</v>
      </c>
    </row>
    <row r="42" spans="1:9" x14ac:dyDescent="0.3">
      <c r="A42" s="80" t="s">
        <v>11</v>
      </c>
      <c r="B42" s="81">
        <v>10</v>
      </c>
      <c r="C42" s="82" t="s">
        <v>66</v>
      </c>
      <c r="D42" s="80">
        <v>0.68700000000000006</v>
      </c>
      <c r="E42" s="11">
        <v>0.41699999999999998</v>
      </c>
      <c r="F42" s="11">
        <v>-0.17399999999999999</v>
      </c>
      <c r="G42" s="11">
        <v>1.3220000000000001</v>
      </c>
      <c r="H42" s="11">
        <v>0.68300000000000005</v>
      </c>
      <c r="I42" s="43">
        <v>580</v>
      </c>
    </row>
    <row r="43" spans="1:9" x14ac:dyDescent="0.3">
      <c r="A43" s="80" t="s">
        <v>11</v>
      </c>
      <c r="B43" s="81">
        <v>8</v>
      </c>
      <c r="C43" s="82" t="s">
        <v>90</v>
      </c>
      <c r="D43" s="80">
        <v>0.57699999999999996</v>
      </c>
      <c r="E43" s="11">
        <v>0.377</v>
      </c>
      <c r="F43" s="11">
        <v>-0.14299999999999999</v>
      </c>
      <c r="G43" s="11">
        <v>1.2050000000000001</v>
      </c>
      <c r="H43" s="11">
        <v>0.57099999999999995</v>
      </c>
      <c r="I43" s="43">
        <v>650</v>
      </c>
    </row>
    <row r="44" spans="1:9" x14ac:dyDescent="0.3">
      <c r="A44" s="80" t="s">
        <v>11</v>
      </c>
      <c r="B44" s="81">
        <v>2</v>
      </c>
      <c r="C44" s="82" t="s">
        <v>91</v>
      </c>
      <c r="D44" s="80">
        <v>0.57199999999999995</v>
      </c>
      <c r="E44" s="11">
        <v>0.35799999999999998</v>
      </c>
      <c r="F44" s="11">
        <v>-0.14000000000000001</v>
      </c>
      <c r="G44" s="11">
        <v>1.1679999999999999</v>
      </c>
      <c r="H44" s="11">
        <v>0.56799999999999995</v>
      </c>
      <c r="I44" s="43">
        <v>580</v>
      </c>
    </row>
    <row r="45" spans="1:9" x14ac:dyDescent="0.3">
      <c r="A45" s="80" t="s">
        <v>11</v>
      </c>
      <c r="B45" s="81">
        <v>12</v>
      </c>
      <c r="C45" s="82" t="s">
        <v>68</v>
      </c>
      <c r="D45" s="80">
        <v>0.55000000000000004</v>
      </c>
      <c r="E45" s="11">
        <v>0.35199999999999998</v>
      </c>
      <c r="F45" s="11">
        <v>-0.157</v>
      </c>
      <c r="G45" s="11">
        <v>1.0920000000000001</v>
      </c>
      <c r="H45" s="11">
        <v>0.54200000000000004</v>
      </c>
      <c r="I45" s="43">
        <v>650</v>
      </c>
    </row>
    <row r="46" spans="1:9" x14ac:dyDescent="0.3">
      <c r="A46" s="80" t="s">
        <v>11</v>
      </c>
      <c r="B46" s="81">
        <v>3</v>
      </c>
      <c r="C46" s="82" t="s">
        <v>92</v>
      </c>
      <c r="D46" s="80">
        <v>0.64600000000000002</v>
      </c>
      <c r="E46" s="11">
        <v>0.34399999999999997</v>
      </c>
      <c r="F46" s="11">
        <v>-0.14599999999999999</v>
      </c>
      <c r="G46" s="11">
        <v>1.2210000000000001</v>
      </c>
      <c r="H46" s="11">
        <v>0.63600000000000001</v>
      </c>
      <c r="I46" s="43">
        <v>650</v>
      </c>
    </row>
    <row r="47" spans="1:9" x14ac:dyDescent="0.3">
      <c r="A47" s="80" t="s">
        <v>11</v>
      </c>
      <c r="B47" s="81">
        <v>4</v>
      </c>
      <c r="C47" s="82" t="s">
        <v>93</v>
      </c>
      <c r="D47" s="80">
        <v>0.58099999999999996</v>
      </c>
      <c r="E47" s="11">
        <v>0.34200000000000003</v>
      </c>
      <c r="F47" s="11">
        <v>-0.13600000000000001</v>
      </c>
      <c r="G47" s="11">
        <v>1.1819999999999999</v>
      </c>
      <c r="H47" s="11">
        <v>0.57599999999999996</v>
      </c>
      <c r="I47" s="43">
        <v>580</v>
      </c>
    </row>
    <row r="48" spans="1:9" x14ac:dyDescent="0.3">
      <c r="A48" s="80" t="s">
        <v>11</v>
      </c>
      <c r="B48" s="81">
        <v>11</v>
      </c>
      <c r="C48" s="82" t="s">
        <v>67</v>
      </c>
      <c r="D48" s="80">
        <v>0.56000000000000005</v>
      </c>
      <c r="E48" s="11">
        <v>0.33500000000000002</v>
      </c>
      <c r="F48" s="11">
        <v>-0.14799999999999999</v>
      </c>
      <c r="G48" s="11">
        <v>1.103</v>
      </c>
      <c r="H48" s="11">
        <v>0.55400000000000005</v>
      </c>
      <c r="I48" s="43">
        <v>580</v>
      </c>
    </row>
    <row r="49" spans="1:9" x14ac:dyDescent="0.3">
      <c r="A49" s="80" t="s">
        <v>11</v>
      </c>
      <c r="B49" s="81">
        <v>5</v>
      </c>
      <c r="C49" s="82" t="s">
        <v>94</v>
      </c>
      <c r="D49" s="80">
        <v>0.53</v>
      </c>
      <c r="E49" s="11">
        <v>0.28599999999999998</v>
      </c>
      <c r="F49" s="11">
        <v>-0.12</v>
      </c>
      <c r="G49" s="11">
        <v>0.98699999999999999</v>
      </c>
      <c r="H49" s="11">
        <v>0.52700000000000002</v>
      </c>
      <c r="I49" s="43">
        <v>580</v>
      </c>
    </row>
    <row r="50" spans="1:9" x14ac:dyDescent="0.3">
      <c r="A50" s="80" t="s">
        <v>11</v>
      </c>
      <c r="B50" s="81">
        <v>1</v>
      </c>
      <c r="C50" s="82" t="s">
        <v>95</v>
      </c>
      <c r="D50" s="80">
        <v>0.47499999999999998</v>
      </c>
      <c r="E50" s="11">
        <v>0.17899999999999999</v>
      </c>
      <c r="F50" s="11">
        <v>-7.5999999999999998E-2</v>
      </c>
      <c r="G50" s="11">
        <v>0.751</v>
      </c>
      <c r="H50" s="11">
        <v>0.47399999999999998</v>
      </c>
      <c r="I50" s="43">
        <v>560</v>
      </c>
    </row>
    <row r="53" spans="1:9" x14ac:dyDescent="0.3">
      <c r="A53" t="s">
        <v>32</v>
      </c>
    </row>
    <row r="54" spans="1:9" x14ac:dyDescent="0.3">
      <c r="A54" t="s">
        <v>33</v>
      </c>
    </row>
    <row r="55" spans="1:9" x14ac:dyDescent="0.3">
      <c r="A55" t="s">
        <v>96</v>
      </c>
    </row>
    <row r="56" spans="1:9" x14ac:dyDescent="0.3">
      <c r="A56" t="s">
        <v>35</v>
      </c>
    </row>
    <row r="57" spans="1:9" x14ac:dyDescent="0.3">
      <c r="A57" t="s">
        <v>80</v>
      </c>
    </row>
    <row r="58" spans="1:9" x14ac:dyDescent="0.3">
      <c r="A58" t="s">
        <v>97</v>
      </c>
    </row>
    <row r="59" spans="1:9" x14ac:dyDescent="0.3">
      <c r="A59" t="s">
        <v>98</v>
      </c>
    </row>
    <row r="60" spans="1:9" x14ac:dyDescent="0.3">
      <c r="A60" t="s">
        <v>39</v>
      </c>
      <c r="D60" t="s">
        <v>40</v>
      </c>
    </row>
    <row r="63" spans="1:9" ht="130.19999999999999" thickBot="1" x14ac:dyDescent="0.35">
      <c r="A63" s="71" t="s">
        <v>41</v>
      </c>
      <c r="B63" s="72" t="s">
        <v>42</v>
      </c>
      <c r="C63" s="73" t="s">
        <v>43</v>
      </c>
      <c r="D63" s="71" t="s">
        <v>44</v>
      </c>
      <c r="E63" s="72" t="s">
        <v>45</v>
      </c>
      <c r="F63" s="72" t="s">
        <v>46</v>
      </c>
      <c r="G63" s="72" t="s">
        <v>47</v>
      </c>
      <c r="H63" s="72" t="s">
        <v>48</v>
      </c>
      <c r="I63" s="74" t="s">
        <v>49</v>
      </c>
    </row>
    <row r="64" spans="1:9" x14ac:dyDescent="0.3">
      <c r="A64" s="75"/>
      <c r="B64" s="76"/>
      <c r="C64" s="77" t="s">
        <v>50</v>
      </c>
      <c r="D64" s="75" t="s">
        <v>51</v>
      </c>
      <c r="E64" s="78"/>
      <c r="F64" s="78"/>
      <c r="G64" s="78"/>
      <c r="H64" s="78"/>
      <c r="I64" s="79"/>
    </row>
    <row r="65" spans="1:9" x14ac:dyDescent="0.3">
      <c r="A65" s="80" t="s">
        <v>17</v>
      </c>
      <c r="B65" s="81">
        <v>1</v>
      </c>
      <c r="C65" s="82" t="s">
        <v>84</v>
      </c>
      <c r="D65" s="80">
        <v>0.59599999999999997</v>
      </c>
      <c r="E65" s="11">
        <v>0.60599999999999998</v>
      </c>
      <c r="F65" s="11">
        <v>-0.17299999999999999</v>
      </c>
      <c r="G65" s="11">
        <v>1.6539999999999999</v>
      </c>
      <c r="H65" s="11">
        <v>0.59599999999999997</v>
      </c>
      <c r="I65" s="43">
        <v>590</v>
      </c>
    </row>
    <row r="66" spans="1:9" x14ac:dyDescent="0.3">
      <c r="A66" s="80" t="s">
        <v>17</v>
      </c>
      <c r="B66" s="81">
        <v>2</v>
      </c>
      <c r="C66" s="82" t="s">
        <v>83</v>
      </c>
      <c r="D66" s="80">
        <v>0.58799999999999997</v>
      </c>
      <c r="E66" s="11">
        <v>0.53400000000000003</v>
      </c>
      <c r="F66" s="11">
        <v>-0.125</v>
      </c>
      <c r="G66" s="11">
        <v>1.5469999999999999</v>
      </c>
      <c r="H66" s="11">
        <v>0.57099999999999995</v>
      </c>
      <c r="I66" s="43">
        <v>660</v>
      </c>
    </row>
    <row r="67" spans="1:9" x14ac:dyDescent="0.3">
      <c r="A67" s="80" t="s">
        <v>17</v>
      </c>
      <c r="B67" s="81">
        <v>3</v>
      </c>
      <c r="C67" s="82" t="s">
        <v>61</v>
      </c>
      <c r="D67" s="80">
        <v>0.59199999999999997</v>
      </c>
      <c r="E67" s="11">
        <v>0.53</v>
      </c>
      <c r="F67" s="11">
        <v>-0.154</v>
      </c>
      <c r="G67" s="11">
        <v>1.524</v>
      </c>
      <c r="H67" s="11">
        <v>0.55700000000000005</v>
      </c>
      <c r="I67" s="43">
        <v>680</v>
      </c>
    </row>
    <row r="68" spans="1:9" x14ac:dyDescent="0.3">
      <c r="A68" s="80" t="s">
        <v>17</v>
      </c>
      <c r="B68" s="81">
        <v>4</v>
      </c>
      <c r="C68" s="82" t="s">
        <v>60</v>
      </c>
      <c r="D68" s="80">
        <v>0.59</v>
      </c>
      <c r="E68" s="11">
        <v>0.501</v>
      </c>
      <c r="F68" s="11">
        <v>-0.14499999999999999</v>
      </c>
      <c r="G68" s="11">
        <v>1.486</v>
      </c>
      <c r="H68" s="11">
        <v>0.56100000000000005</v>
      </c>
      <c r="I68" s="43">
        <v>610</v>
      </c>
    </row>
    <row r="69" spans="1:9" x14ac:dyDescent="0.3">
      <c r="A69" s="80" t="s">
        <v>17</v>
      </c>
      <c r="B69" s="81">
        <v>5</v>
      </c>
      <c r="C69" s="82" t="s">
        <v>59</v>
      </c>
      <c r="D69" s="80">
        <v>0.57699999999999996</v>
      </c>
      <c r="E69" s="11">
        <v>0.57399999999999995</v>
      </c>
      <c r="F69" s="11">
        <v>-0.157</v>
      </c>
      <c r="G69" s="11">
        <v>1.56</v>
      </c>
      <c r="H69" s="11">
        <v>0.56000000000000005</v>
      </c>
      <c r="I69" s="43">
        <v>590</v>
      </c>
    </row>
    <row r="70" spans="1:9" x14ac:dyDescent="0.3">
      <c r="A70" s="80" t="s">
        <v>17</v>
      </c>
      <c r="B70" s="81">
        <v>6</v>
      </c>
      <c r="C70" s="82" t="s">
        <v>58</v>
      </c>
      <c r="D70" s="80">
        <v>0.59199999999999997</v>
      </c>
      <c r="E70" s="11">
        <v>0.55100000000000005</v>
      </c>
      <c r="F70" s="11">
        <v>-0.14899999999999999</v>
      </c>
      <c r="G70" s="11">
        <v>1.5740000000000001</v>
      </c>
      <c r="H70" s="11">
        <v>0.57599999999999996</v>
      </c>
      <c r="I70" s="43">
        <v>680</v>
      </c>
    </row>
    <row r="71" spans="1:9" x14ac:dyDescent="0.3">
      <c r="A71" s="80" t="s">
        <v>17</v>
      </c>
      <c r="B71" s="81">
        <v>7</v>
      </c>
      <c r="C71" s="82" t="s">
        <v>57</v>
      </c>
      <c r="D71" s="80">
        <v>0.64300000000000002</v>
      </c>
      <c r="E71" s="11">
        <v>0.56000000000000005</v>
      </c>
      <c r="F71" s="11">
        <v>-0.13800000000000001</v>
      </c>
      <c r="G71" s="11">
        <v>1.605</v>
      </c>
      <c r="H71" s="11">
        <v>0.59399999999999997</v>
      </c>
      <c r="I71" s="43">
        <v>670</v>
      </c>
    </row>
    <row r="72" spans="1:9" x14ac:dyDescent="0.3">
      <c r="A72" s="80" t="s">
        <v>17</v>
      </c>
      <c r="B72" s="81">
        <v>8</v>
      </c>
      <c r="C72" s="82" t="s">
        <v>56</v>
      </c>
      <c r="D72" s="80">
        <v>0.60099999999999998</v>
      </c>
      <c r="E72" s="11">
        <v>0.56399999999999995</v>
      </c>
      <c r="F72" s="11">
        <v>-0.151</v>
      </c>
      <c r="G72" s="11">
        <v>1.593</v>
      </c>
      <c r="H72" s="11">
        <v>0.58199999999999996</v>
      </c>
      <c r="I72" s="43">
        <v>610</v>
      </c>
    </row>
    <row r="73" spans="1:9" x14ac:dyDescent="0.3">
      <c r="A73" s="80" t="s">
        <v>17</v>
      </c>
      <c r="B73" s="81">
        <v>9</v>
      </c>
      <c r="C73" s="82" t="s">
        <v>55</v>
      </c>
      <c r="D73" s="80">
        <v>0.68</v>
      </c>
      <c r="E73" s="11">
        <v>0.54300000000000004</v>
      </c>
      <c r="F73" s="11">
        <v>-0.26500000000000001</v>
      </c>
      <c r="G73" s="11">
        <v>1.677</v>
      </c>
      <c r="H73" s="11">
        <v>0.64500000000000002</v>
      </c>
      <c r="I73" s="43">
        <v>740</v>
      </c>
    </row>
    <row r="74" spans="1:9" x14ac:dyDescent="0.3">
      <c r="A74" s="80" t="s">
        <v>17</v>
      </c>
      <c r="B74" s="81">
        <v>10</v>
      </c>
      <c r="C74" s="82" t="s">
        <v>54</v>
      </c>
      <c r="D74" s="80">
        <v>0.66</v>
      </c>
      <c r="E74" s="11">
        <v>0.55700000000000005</v>
      </c>
      <c r="F74" s="11">
        <v>-0.186</v>
      </c>
      <c r="G74" s="11">
        <v>1.649</v>
      </c>
      <c r="H74" s="11">
        <v>0.63700000000000001</v>
      </c>
      <c r="I74" s="43">
        <v>640</v>
      </c>
    </row>
    <row r="75" spans="1:9" x14ac:dyDescent="0.3">
      <c r="A75" s="80" t="s">
        <v>17</v>
      </c>
      <c r="B75" s="81">
        <v>11</v>
      </c>
      <c r="C75" s="82" t="s">
        <v>53</v>
      </c>
      <c r="D75" s="80">
        <v>0.59099999999999997</v>
      </c>
      <c r="E75" s="11">
        <v>0.628</v>
      </c>
      <c r="F75" s="11">
        <v>-0.17499999999999999</v>
      </c>
      <c r="G75" s="11">
        <v>1.6919999999999999</v>
      </c>
      <c r="H75" s="11">
        <v>0.56799999999999995</v>
      </c>
      <c r="I75" s="43">
        <v>640</v>
      </c>
    </row>
    <row r="76" spans="1:9" x14ac:dyDescent="0.3">
      <c r="A76" s="80" t="s">
        <v>17</v>
      </c>
      <c r="B76" s="81">
        <v>12</v>
      </c>
      <c r="C76" s="82" t="s">
        <v>52</v>
      </c>
      <c r="D76" s="80">
        <v>0.58799999999999997</v>
      </c>
      <c r="E76" s="11">
        <v>0.6</v>
      </c>
      <c r="F76" s="11">
        <v>-0.192</v>
      </c>
      <c r="G76" s="11">
        <v>1.655</v>
      </c>
      <c r="H76" s="11">
        <v>0.56499999999999995</v>
      </c>
      <c r="I76" s="43">
        <v>630</v>
      </c>
    </row>
    <row r="79" spans="1:9" x14ac:dyDescent="0.3">
      <c r="A79" t="s">
        <v>32</v>
      </c>
    </row>
    <row r="80" spans="1:9" x14ac:dyDescent="0.3">
      <c r="A80" t="s">
        <v>33</v>
      </c>
    </row>
    <row r="81" spans="1:9" x14ac:dyDescent="0.3">
      <c r="A81" t="s">
        <v>99</v>
      </c>
    </row>
    <row r="82" spans="1:9" x14ac:dyDescent="0.3">
      <c r="A82" t="s">
        <v>35</v>
      </c>
    </row>
    <row r="83" spans="1:9" x14ac:dyDescent="0.3">
      <c r="A83" t="s">
        <v>80</v>
      </c>
    </row>
    <row r="84" spans="1:9" x14ac:dyDescent="0.3">
      <c r="A84" t="s">
        <v>100</v>
      </c>
    </row>
    <row r="85" spans="1:9" x14ac:dyDescent="0.3">
      <c r="A85" t="s">
        <v>101</v>
      </c>
    </row>
    <row r="86" spans="1:9" x14ac:dyDescent="0.3">
      <c r="A86" t="s">
        <v>39</v>
      </c>
      <c r="D86" t="s">
        <v>40</v>
      </c>
    </row>
    <row r="89" spans="1:9" ht="130.19999999999999" thickBot="1" x14ac:dyDescent="0.35">
      <c r="A89" s="71" t="s">
        <v>41</v>
      </c>
      <c r="B89" s="72" t="s">
        <v>42</v>
      </c>
      <c r="C89" s="73" t="s">
        <v>43</v>
      </c>
      <c r="D89" s="71" t="s">
        <v>44</v>
      </c>
      <c r="E89" s="72" t="s">
        <v>45</v>
      </c>
      <c r="F89" s="72" t="s">
        <v>46</v>
      </c>
      <c r="G89" s="72" t="s">
        <v>47</v>
      </c>
      <c r="H89" s="72" t="s">
        <v>48</v>
      </c>
      <c r="I89" s="74" t="s">
        <v>49</v>
      </c>
    </row>
    <row r="90" spans="1:9" x14ac:dyDescent="0.3">
      <c r="A90" s="75"/>
      <c r="B90" s="76"/>
      <c r="C90" s="77" t="s">
        <v>50</v>
      </c>
      <c r="D90" s="75" t="s">
        <v>51</v>
      </c>
      <c r="E90" s="78"/>
      <c r="F90" s="78"/>
      <c r="G90" s="78"/>
      <c r="H90" s="78"/>
      <c r="I90" s="79"/>
    </row>
    <row r="91" spans="1:9" x14ac:dyDescent="0.3">
      <c r="A91" s="80" t="s">
        <v>28</v>
      </c>
      <c r="B91" s="81">
        <v>1</v>
      </c>
      <c r="C91" s="82" t="s">
        <v>52</v>
      </c>
      <c r="D91" s="80">
        <v>0.54</v>
      </c>
      <c r="E91" s="11">
        <v>0.47</v>
      </c>
      <c r="F91" s="11">
        <v>-0.16400000000000001</v>
      </c>
      <c r="G91" s="11">
        <v>1.1859999999999999</v>
      </c>
      <c r="H91" s="11">
        <v>0.52100000000000002</v>
      </c>
      <c r="I91" s="43">
        <v>500</v>
      </c>
    </row>
    <row r="92" spans="1:9" x14ac:dyDescent="0.3">
      <c r="A92" s="80" t="s">
        <v>28</v>
      </c>
      <c r="B92" s="81">
        <v>2</v>
      </c>
      <c r="C92" s="82" t="s">
        <v>53</v>
      </c>
      <c r="D92" s="80">
        <v>0.54</v>
      </c>
      <c r="E92" s="11">
        <v>0.46800000000000003</v>
      </c>
      <c r="F92" s="11">
        <v>-0.155</v>
      </c>
      <c r="G92" s="11">
        <v>1.1859999999999999</v>
      </c>
      <c r="H92" s="11">
        <v>0.51900000000000002</v>
      </c>
      <c r="I92" s="43">
        <v>520</v>
      </c>
    </row>
    <row r="93" spans="1:9" x14ac:dyDescent="0.3">
      <c r="A93" s="80" t="s">
        <v>28</v>
      </c>
      <c r="B93" s="81">
        <v>3</v>
      </c>
      <c r="C93" s="82" t="s">
        <v>54</v>
      </c>
      <c r="D93" s="80">
        <v>0.52900000000000003</v>
      </c>
      <c r="E93" s="11">
        <v>0.42499999999999999</v>
      </c>
      <c r="F93" s="11">
        <v>-0.14000000000000001</v>
      </c>
      <c r="G93" s="11">
        <v>1.1080000000000001</v>
      </c>
      <c r="H93" s="11">
        <v>0.51500000000000001</v>
      </c>
      <c r="I93" s="43">
        <v>520</v>
      </c>
    </row>
    <row r="94" spans="1:9" x14ac:dyDescent="0.3">
      <c r="A94" s="80" t="s">
        <v>28</v>
      </c>
      <c r="B94" s="81">
        <v>4</v>
      </c>
      <c r="C94" s="82" t="s">
        <v>55</v>
      </c>
      <c r="D94" s="80">
        <v>0.56799999999999995</v>
      </c>
      <c r="E94" s="11">
        <v>0.40600000000000003</v>
      </c>
      <c r="F94" s="11">
        <v>-0.129</v>
      </c>
      <c r="G94" s="11">
        <v>1.139</v>
      </c>
      <c r="H94" s="11">
        <v>0.55000000000000004</v>
      </c>
      <c r="I94" s="43">
        <v>550</v>
      </c>
    </row>
    <row r="95" spans="1:9" x14ac:dyDescent="0.3">
      <c r="A95" s="80" t="s">
        <v>28</v>
      </c>
      <c r="B95" s="81">
        <v>5</v>
      </c>
      <c r="C95" s="82" t="s">
        <v>56</v>
      </c>
      <c r="D95" s="80">
        <v>0.59799999999999998</v>
      </c>
      <c r="E95" s="11">
        <v>0.628</v>
      </c>
      <c r="F95" s="11">
        <v>-0.216</v>
      </c>
      <c r="G95" s="11">
        <v>1.607</v>
      </c>
      <c r="H95" s="11">
        <v>0.57999999999999996</v>
      </c>
      <c r="I95" s="43">
        <v>580</v>
      </c>
    </row>
    <row r="96" spans="1:9" x14ac:dyDescent="0.3">
      <c r="A96" s="80" t="s">
        <v>28</v>
      </c>
      <c r="B96" s="81">
        <v>6</v>
      </c>
      <c r="C96" s="82" t="s">
        <v>57</v>
      </c>
      <c r="D96" s="80">
        <v>0.60099999999999998</v>
      </c>
      <c r="E96" s="11">
        <v>0.66300000000000003</v>
      </c>
      <c r="F96" s="11">
        <v>-0.20599999999999999</v>
      </c>
      <c r="G96" s="11">
        <v>1.61</v>
      </c>
      <c r="H96" s="11">
        <v>0.57999999999999996</v>
      </c>
      <c r="I96" s="43">
        <v>580</v>
      </c>
    </row>
    <row r="97" spans="1:9" x14ac:dyDescent="0.3">
      <c r="A97" s="80" t="s">
        <v>28</v>
      </c>
      <c r="B97" s="81">
        <v>7</v>
      </c>
      <c r="C97" s="82" t="s">
        <v>58</v>
      </c>
      <c r="D97" s="80">
        <v>0.61199999999999999</v>
      </c>
      <c r="E97" s="11">
        <v>0.59899999999999998</v>
      </c>
      <c r="F97" s="11">
        <v>-0.19600000000000001</v>
      </c>
      <c r="G97" s="11">
        <v>1.5489999999999999</v>
      </c>
      <c r="H97" s="11">
        <v>0.60499999999999998</v>
      </c>
      <c r="I97" s="43">
        <v>600</v>
      </c>
    </row>
    <row r="98" spans="1:9" x14ac:dyDescent="0.3">
      <c r="A98" s="80" t="s">
        <v>28</v>
      </c>
      <c r="B98" s="81">
        <v>8</v>
      </c>
      <c r="C98" s="82" t="s">
        <v>59</v>
      </c>
      <c r="D98" s="80">
        <v>0.59099999999999997</v>
      </c>
      <c r="E98" s="11">
        <v>0.59699999999999998</v>
      </c>
      <c r="F98" s="11">
        <v>-0.20399999999999999</v>
      </c>
      <c r="G98" s="11">
        <v>1.4850000000000001</v>
      </c>
      <c r="H98" s="11">
        <v>0.56799999999999995</v>
      </c>
      <c r="I98" s="43">
        <v>610</v>
      </c>
    </row>
    <row r="99" spans="1:9" x14ac:dyDescent="0.3">
      <c r="A99" s="80" t="s">
        <v>28</v>
      </c>
      <c r="B99" s="81">
        <v>9</v>
      </c>
      <c r="C99" s="82" t="s">
        <v>60</v>
      </c>
      <c r="D99" s="80">
        <v>0.76300000000000001</v>
      </c>
      <c r="E99" s="11">
        <v>1.0229999999999999</v>
      </c>
      <c r="F99" s="11">
        <v>-0.33</v>
      </c>
      <c r="G99" s="11">
        <v>2.6179999999999999</v>
      </c>
      <c r="H99" s="11">
        <v>0.75900000000000001</v>
      </c>
      <c r="I99" s="43">
        <v>680</v>
      </c>
    </row>
    <row r="100" spans="1:9" x14ac:dyDescent="0.3">
      <c r="A100" s="80" t="s">
        <v>28</v>
      </c>
      <c r="B100" s="81">
        <v>10</v>
      </c>
      <c r="C100" s="82" t="s">
        <v>61</v>
      </c>
      <c r="D100" s="80">
        <v>0.73</v>
      </c>
      <c r="E100" s="11">
        <v>0.97</v>
      </c>
      <c r="F100" s="11">
        <v>-0.33500000000000002</v>
      </c>
      <c r="G100" s="11">
        <v>2.4359999999999999</v>
      </c>
      <c r="H100" s="11">
        <v>0.72499999999999998</v>
      </c>
      <c r="I100" s="43">
        <v>680</v>
      </c>
    </row>
    <row r="101" spans="1:9" x14ac:dyDescent="0.3">
      <c r="A101" s="80" t="s">
        <v>28</v>
      </c>
      <c r="B101" s="81">
        <v>11</v>
      </c>
      <c r="C101" s="82" t="s">
        <v>83</v>
      </c>
      <c r="D101" s="80">
        <v>0.51200000000000001</v>
      </c>
      <c r="E101" s="11">
        <v>0.435</v>
      </c>
      <c r="F101" s="11">
        <v>-0.158</v>
      </c>
      <c r="G101" s="11">
        <v>1.109</v>
      </c>
      <c r="H101" s="11">
        <v>0.48899999999999999</v>
      </c>
      <c r="I101" s="43">
        <v>520</v>
      </c>
    </row>
    <row r="102" spans="1:9" x14ac:dyDescent="0.3">
      <c r="A102" s="80" t="s">
        <v>28</v>
      </c>
      <c r="B102" s="81">
        <v>12</v>
      </c>
      <c r="C102" s="82" t="s">
        <v>84</v>
      </c>
      <c r="D102" s="80">
        <v>0.52800000000000002</v>
      </c>
      <c r="E102" s="11">
        <v>0.39500000000000002</v>
      </c>
      <c r="F102" s="11">
        <v>-0.154</v>
      </c>
      <c r="G102" s="11">
        <v>1.0860000000000001</v>
      </c>
      <c r="H102" s="11">
        <v>0.502</v>
      </c>
      <c r="I102" s="43">
        <v>530</v>
      </c>
    </row>
    <row r="107" spans="1:9" x14ac:dyDescent="0.3">
      <c r="A107" t="s">
        <v>32</v>
      </c>
    </row>
    <row r="108" spans="1:9" x14ac:dyDescent="0.3">
      <c r="A108" t="s">
        <v>33</v>
      </c>
    </row>
    <row r="109" spans="1:9" x14ac:dyDescent="0.3">
      <c r="A109" t="s">
        <v>102</v>
      </c>
    </row>
    <row r="110" spans="1:9" x14ac:dyDescent="0.3">
      <c r="A110" t="s">
        <v>35</v>
      </c>
    </row>
    <row r="111" spans="1:9" x14ac:dyDescent="0.3">
      <c r="A111" t="s">
        <v>80</v>
      </c>
    </row>
    <row r="112" spans="1:9" x14ac:dyDescent="0.3">
      <c r="A112" t="s">
        <v>103</v>
      </c>
    </row>
    <row r="113" spans="1:9" x14ac:dyDescent="0.3">
      <c r="A113" t="s">
        <v>104</v>
      </c>
    </row>
    <row r="114" spans="1:9" x14ac:dyDescent="0.3">
      <c r="A114" t="s">
        <v>39</v>
      </c>
      <c r="D114" t="s">
        <v>40</v>
      </c>
    </row>
    <row r="117" spans="1:9" ht="130.19999999999999" thickBot="1" x14ac:dyDescent="0.35">
      <c r="A117" s="71" t="s">
        <v>41</v>
      </c>
      <c r="B117" s="72" t="s">
        <v>42</v>
      </c>
      <c r="C117" s="73" t="s">
        <v>43</v>
      </c>
      <c r="D117" s="71" t="s">
        <v>44</v>
      </c>
      <c r="E117" s="72" t="s">
        <v>45</v>
      </c>
      <c r="F117" s="72" t="s">
        <v>46</v>
      </c>
      <c r="G117" s="72" t="s">
        <v>47</v>
      </c>
      <c r="H117" s="72" t="s">
        <v>48</v>
      </c>
      <c r="I117" s="74" t="s">
        <v>49</v>
      </c>
    </row>
    <row r="118" spans="1:9" x14ac:dyDescent="0.3">
      <c r="A118" s="75"/>
      <c r="B118" s="76"/>
      <c r="C118" s="77" t="s">
        <v>50</v>
      </c>
      <c r="D118" s="75" t="s">
        <v>51</v>
      </c>
      <c r="E118" s="78"/>
      <c r="F118" s="78"/>
      <c r="G118" s="78"/>
      <c r="H118" s="78"/>
      <c r="I118" s="79"/>
    </row>
    <row r="119" spans="1:9" x14ac:dyDescent="0.3">
      <c r="A119" s="80" t="s">
        <v>15</v>
      </c>
      <c r="B119" s="81">
        <v>1</v>
      </c>
      <c r="C119" s="82" t="s">
        <v>95</v>
      </c>
      <c r="D119" s="80">
        <v>0.50900000000000001</v>
      </c>
      <c r="E119" s="11">
        <v>0.307</v>
      </c>
      <c r="F119" s="11">
        <v>-0.11700000000000001</v>
      </c>
      <c r="G119" s="11">
        <v>0.92600000000000005</v>
      </c>
      <c r="H119" s="11">
        <v>0.496</v>
      </c>
      <c r="I119" s="43">
        <v>520</v>
      </c>
    </row>
    <row r="120" spans="1:9" x14ac:dyDescent="0.3">
      <c r="A120" s="80" t="s">
        <v>15</v>
      </c>
      <c r="B120" s="81">
        <v>2</v>
      </c>
      <c r="C120" s="82" t="s">
        <v>91</v>
      </c>
      <c r="D120" s="80">
        <v>0.52600000000000002</v>
      </c>
      <c r="E120" s="11">
        <v>0.38300000000000001</v>
      </c>
      <c r="F120" s="11">
        <v>-0.125</v>
      </c>
      <c r="G120" s="11">
        <v>1.0009999999999999</v>
      </c>
      <c r="H120" s="11">
        <v>0.51100000000000001</v>
      </c>
      <c r="I120" s="43">
        <v>520</v>
      </c>
    </row>
    <row r="121" spans="1:9" x14ac:dyDescent="0.3">
      <c r="A121" s="80" t="s">
        <v>15</v>
      </c>
      <c r="B121" s="81">
        <v>3</v>
      </c>
      <c r="C121" s="82" t="s">
        <v>92</v>
      </c>
      <c r="D121" s="80">
        <v>0.503</v>
      </c>
      <c r="E121" s="11">
        <v>0.34399999999999997</v>
      </c>
      <c r="F121" s="11">
        <v>-0.108</v>
      </c>
      <c r="G121" s="11">
        <v>0.95099999999999996</v>
      </c>
      <c r="H121" s="11">
        <v>0.49</v>
      </c>
      <c r="I121" s="43">
        <v>520</v>
      </c>
    </row>
    <row r="122" spans="1:9" x14ac:dyDescent="0.3">
      <c r="A122" s="80" t="s">
        <v>15</v>
      </c>
      <c r="B122" s="81">
        <v>4</v>
      </c>
      <c r="C122" s="82" t="s">
        <v>93</v>
      </c>
      <c r="D122" s="80">
        <v>0.52700000000000002</v>
      </c>
      <c r="E122" s="11">
        <v>0.375</v>
      </c>
      <c r="F122" s="11">
        <v>-0.11899999999999999</v>
      </c>
      <c r="G122" s="11">
        <v>1.0149999999999999</v>
      </c>
      <c r="H122" s="11">
        <v>0.51100000000000001</v>
      </c>
      <c r="I122" s="43">
        <v>580</v>
      </c>
    </row>
    <row r="123" spans="1:9" x14ac:dyDescent="0.3">
      <c r="A123" s="80" t="s">
        <v>15</v>
      </c>
      <c r="B123" s="81">
        <v>5</v>
      </c>
      <c r="C123" s="82" t="s">
        <v>94</v>
      </c>
      <c r="D123" s="80">
        <v>0.54100000000000004</v>
      </c>
      <c r="E123" s="11">
        <v>0.40600000000000003</v>
      </c>
      <c r="F123" s="11">
        <v>-0.129</v>
      </c>
      <c r="G123" s="11">
        <v>1.0660000000000001</v>
      </c>
      <c r="H123" s="11">
        <v>0.52100000000000002</v>
      </c>
      <c r="I123" s="43">
        <v>600</v>
      </c>
    </row>
    <row r="124" spans="1:9" x14ac:dyDescent="0.3">
      <c r="A124" s="80" t="s">
        <v>15</v>
      </c>
      <c r="B124" s="81">
        <v>6</v>
      </c>
      <c r="C124" s="82" t="s">
        <v>88</v>
      </c>
      <c r="D124" s="80">
        <v>0.55300000000000005</v>
      </c>
      <c r="E124" s="11">
        <v>0.42099999999999999</v>
      </c>
      <c r="F124" s="11">
        <v>-0.129</v>
      </c>
      <c r="G124" s="11">
        <v>1.107</v>
      </c>
      <c r="H124" s="11">
        <v>0.53500000000000003</v>
      </c>
      <c r="I124" s="43">
        <v>610</v>
      </c>
    </row>
    <row r="125" spans="1:9" x14ac:dyDescent="0.3">
      <c r="A125" s="80" t="s">
        <v>15</v>
      </c>
      <c r="B125" s="81">
        <v>7</v>
      </c>
      <c r="C125" s="82" t="s">
        <v>89</v>
      </c>
      <c r="D125" s="80">
        <v>0.58699999999999997</v>
      </c>
      <c r="E125" s="11">
        <v>0.44600000000000001</v>
      </c>
      <c r="F125" s="11">
        <v>-0.14099999999999999</v>
      </c>
      <c r="G125" s="11">
        <v>1.1910000000000001</v>
      </c>
      <c r="H125" s="11">
        <v>0.56200000000000006</v>
      </c>
      <c r="I125" s="43">
        <v>600</v>
      </c>
    </row>
    <row r="126" spans="1:9" x14ac:dyDescent="0.3">
      <c r="A126" s="80" t="s">
        <v>15</v>
      </c>
      <c r="B126" s="81">
        <v>8</v>
      </c>
      <c r="C126" s="82" t="s">
        <v>90</v>
      </c>
      <c r="D126" s="80">
        <v>0.58399999999999996</v>
      </c>
      <c r="E126" s="11">
        <v>0.45700000000000002</v>
      </c>
      <c r="F126" s="11">
        <v>-0.14599999999999999</v>
      </c>
      <c r="G126" s="11">
        <v>1.1970000000000001</v>
      </c>
      <c r="H126" s="11">
        <v>0.56499999999999995</v>
      </c>
      <c r="I126" s="43">
        <v>600</v>
      </c>
    </row>
    <row r="127" spans="1:9" x14ac:dyDescent="0.3">
      <c r="A127" s="80" t="s">
        <v>15</v>
      </c>
      <c r="B127" s="81">
        <v>9</v>
      </c>
      <c r="C127" s="82" t="s">
        <v>65</v>
      </c>
      <c r="D127" s="80">
        <v>0.66700000000000004</v>
      </c>
      <c r="E127" s="11">
        <v>0.432</v>
      </c>
      <c r="F127" s="11">
        <v>-0.13800000000000001</v>
      </c>
      <c r="G127" s="11">
        <v>1.2769999999999999</v>
      </c>
      <c r="H127" s="11">
        <v>0.64700000000000002</v>
      </c>
      <c r="I127" s="43">
        <v>650</v>
      </c>
    </row>
    <row r="128" spans="1:9" x14ac:dyDescent="0.3">
      <c r="A128" s="80" t="s">
        <v>15</v>
      </c>
      <c r="B128" s="81">
        <v>10</v>
      </c>
      <c r="C128" s="82" t="s">
        <v>66</v>
      </c>
      <c r="D128" s="80">
        <v>0.65200000000000002</v>
      </c>
      <c r="E128" s="11">
        <v>0.434</v>
      </c>
      <c r="F128" s="11">
        <v>-0.14599999999999999</v>
      </c>
      <c r="G128" s="11">
        <v>1.2669999999999999</v>
      </c>
      <c r="H128" s="11">
        <v>0.628</v>
      </c>
      <c r="I128" s="43">
        <v>650</v>
      </c>
    </row>
    <row r="129" spans="1:9" x14ac:dyDescent="0.3">
      <c r="A129" s="80" t="s">
        <v>15</v>
      </c>
      <c r="B129" s="81">
        <v>11</v>
      </c>
      <c r="C129" s="82" t="s">
        <v>67</v>
      </c>
      <c r="D129" s="80">
        <v>0.497</v>
      </c>
      <c r="E129" s="11">
        <v>0.377</v>
      </c>
      <c r="F129" s="11">
        <v>-0.128</v>
      </c>
      <c r="G129" s="11">
        <v>0.96099999999999997</v>
      </c>
      <c r="H129" s="11">
        <v>0.48199999999999998</v>
      </c>
      <c r="I129" s="43">
        <v>520</v>
      </c>
    </row>
    <row r="130" spans="1:9" x14ac:dyDescent="0.3">
      <c r="A130" s="80" t="s">
        <v>15</v>
      </c>
      <c r="B130" s="81">
        <v>12</v>
      </c>
      <c r="C130" s="82" t="s">
        <v>68</v>
      </c>
      <c r="D130" s="80">
        <v>0.499</v>
      </c>
      <c r="E130" s="11">
        <v>0.36299999999999999</v>
      </c>
      <c r="F130" s="11">
        <v>-0.13</v>
      </c>
      <c r="G130" s="11">
        <v>0.95599999999999996</v>
      </c>
      <c r="H130" s="11">
        <v>0.48099999999999998</v>
      </c>
      <c r="I130" s="43">
        <v>520</v>
      </c>
    </row>
    <row r="134" spans="1:9" x14ac:dyDescent="0.3">
      <c r="A134" t="s">
        <v>32</v>
      </c>
    </row>
    <row r="135" spans="1:9" x14ac:dyDescent="0.3">
      <c r="A135" t="s">
        <v>33</v>
      </c>
    </row>
    <row r="136" spans="1:9" x14ac:dyDescent="0.3">
      <c r="A136" t="s">
        <v>105</v>
      </c>
    </row>
    <row r="137" spans="1:9" x14ac:dyDescent="0.3">
      <c r="A137" t="s">
        <v>35</v>
      </c>
    </row>
    <row r="138" spans="1:9" x14ac:dyDescent="0.3">
      <c r="A138" t="s">
        <v>80</v>
      </c>
    </row>
    <row r="139" spans="1:9" x14ac:dyDescent="0.3">
      <c r="A139" t="s">
        <v>106</v>
      </c>
    </row>
    <row r="140" spans="1:9" x14ac:dyDescent="0.3">
      <c r="A140" t="s">
        <v>107</v>
      </c>
    </row>
    <row r="141" spans="1:9" x14ac:dyDescent="0.3">
      <c r="A141" t="s">
        <v>39</v>
      </c>
      <c r="D141" t="s">
        <v>40</v>
      </c>
    </row>
    <row r="144" spans="1:9" ht="130.19999999999999" thickBot="1" x14ac:dyDescent="0.35">
      <c r="A144" s="71" t="s">
        <v>41</v>
      </c>
      <c r="B144" s="72" t="s">
        <v>42</v>
      </c>
      <c r="C144" s="73" t="s">
        <v>43</v>
      </c>
      <c r="D144" s="71" t="s">
        <v>44</v>
      </c>
      <c r="E144" s="72" t="s">
        <v>45</v>
      </c>
      <c r="F144" s="72" t="s">
        <v>46</v>
      </c>
      <c r="G144" s="72" t="s">
        <v>47</v>
      </c>
      <c r="H144" s="72" t="s">
        <v>48</v>
      </c>
      <c r="I144" s="74" t="s">
        <v>49</v>
      </c>
    </row>
    <row r="145" spans="1:9" x14ac:dyDescent="0.3">
      <c r="A145" s="75"/>
      <c r="B145" s="76"/>
      <c r="C145" s="77" t="s">
        <v>50</v>
      </c>
      <c r="D145" s="75" t="s">
        <v>51</v>
      </c>
      <c r="E145" s="78"/>
      <c r="F145" s="78"/>
      <c r="G145" s="78"/>
      <c r="H145" s="78"/>
      <c r="I145" s="79"/>
    </row>
    <row r="146" spans="1:9" x14ac:dyDescent="0.3">
      <c r="A146" s="80" t="s">
        <v>16</v>
      </c>
      <c r="B146" s="81">
        <v>1</v>
      </c>
      <c r="C146" s="82" t="s">
        <v>52</v>
      </c>
      <c r="D146" s="80">
        <v>0.34699999999999998</v>
      </c>
      <c r="E146" s="11">
        <v>0.28599999999999998</v>
      </c>
      <c r="F146" s="11">
        <v>-0.10199999999999999</v>
      </c>
      <c r="G146" s="11">
        <v>0.749</v>
      </c>
      <c r="H146" s="11">
        <v>0.34</v>
      </c>
      <c r="I146" s="43">
        <v>540</v>
      </c>
    </row>
    <row r="147" spans="1:9" x14ac:dyDescent="0.3">
      <c r="A147" s="80" t="s">
        <v>16</v>
      </c>
      <c r="B147" s="81">
        <v>2</v>
      </c>
      <c r="C147" s="82" t="s">
        <v>53</v>
      </c>
      <c r="D147" s="80">
        <v>0.38300000000000001</v>
      </c>
      <c r="E147" s="11">
        <v>0.309</v>
      </c>
      <c r="F147" s="11">
        <v>-9.9000000000000005E-2</v>
      </c>
      <c r="G147" s="11">
        <v>0.85499999999999998</v>
      </c>
      <c r="H147" s="11">
        <v>0.38300000000000001</v>
      </c>
      <c r="I147" s="43">
        <v>590</v>
      </c>
    </row>
    <row r="148" spans="1:9" x14ac:dyDescent="0.3">
      <c r="A148" s="80" t="s">
        <v>16</v>
      </c>
      <c r="B148" s="81">
        <v>3</v>
      </c>
      <c r="C148" s="82" t="s">
        <v>54</v>
      </c>
      <c r="D148" s="80">
        <v>0.38400000000000001</v>
      </c>
      <c r="E148" s="11">
        <v>0.33100000000000002</v>
      </c>
      <c r="F148" s="11">
        <v>-0.10299999999999999</v>
      </c>
      <c r="G148" s="11">
        <v>0.85799999999999998</v>
      </c>
      <c r="H148" s="11">
        <v>0.38</v>
      </c>
      <c r="I148" s="43">
        <v>510</v>
      </c>
    </row>
    <row r="149" spans="1:9" x14ac:dyDescent="0.3">
      <c r="A149" s="80" t="s">
        <v>16</v>
      </c>
      <c r="B149" s="81">
        <v>4</v>
      </c>
      <c r="C149" s="82" t="s">
        <v>55</v>
      </c>
      <c r="D149" s="80">
        <v>0.443</v>
      </c>
      <c r="E149" s="11">
        <v>0.32800000000000001</v>
      </c>
      <c r="F149" s="11">
        <v>-0.10199999999999999</v>
      </c>
      <c r="G149" s="11">
        <v>0.89700000000000002</v>
      </c>
      <c r="H149" s="11">
        <v>0.437</v>
      </c>
      <c r="I149" s="43">
        <v>550</v>
      </c>
    </row>
    <row r="150" spans="1:9" x14ac:dyDescent="0.3">
      <c r="A150" s="80" t="s">
        <v>16</v>
      </c>
      <c r="B150" s="81">
        <v>5</v>
      </c>
      <c r="C150" s="82" t="s">
        <v>56</v>
      </c>
      <c r="D150" s="80">
        <v>0.378</v>
      </c>
      <c r="E150" s="11">
        <v>0.33300000000000002</v>
      </c>
      <c r="F150" s="11">
        <v>-0.10199999999999999</v>
      </c>
      <c r="G150" s="11">
        <v>0.873</v>
      </c>
      <c r="H150" s="11">
        <v>0.377</v>
      </c>
      <c r="I150" s="43">
        <v>630</v>
      </c>
    </row>
    <row r="151" spans="1:9" x14ac:dyDescent="0.3">
      <c r="A151" s="80" t="s">
        <v>16</v>
      </c>
      <c r="B151" s="81">
        <v>6</v>
      </c>
      <c r="C151" s="82" t="s">
        <v>57</v>
      </c>
      <c r="D151" s="80">
        <v>0.39500000000000002</v>
      </c>
      <c r="E151" s="11">
        <v>0.32900000000000001</v>
      </c>
      <c r="F151" s="11">
        <v>-0.1</v>
      </c>
      <c r="G151" s="11">
        <v>0.88500000000000001</v>
      </c>
      <c r="H151" s="11">
        <v>0.39300000000000002</v>
      </c>
      <c r="I151" s="43">
        <v>590</v>
      </c>
    </row>
    <row r="152" spans="1:9" x14ac:dyDescent="0.3">
      <c r="A152" s="80" t="s">
        <v>16</v>
      </c>
      <c r="B152" s="81">
        <v>7</v>
      </c>
      <c r="C152" s="82" t="s">
        <v>58</v>
      </c>
      <c r="D152" s="80">
        <v>0.43099999999999999</v>
      </c>
      <c r="E152" s="11">
        <v>0.38500000000000001</v>
      </c>
      <c r="F152" s="11">
        <v>-0.12</v>
      </c>
      <c r="G152" s="11">
        <v>0.997</v>
      </c>
      <c r="H152" s="11">
        <v>0.42199999999999999</v>
      </c>
      <c r="I152" s="43">
        <v>620</v>
      </c>
    </row>
    <row r="153" spans="1:9" x14ac:dyDescent="0.3">
      <c r="A153" s="80" t="s">
        <v>16</v>
      </c>
      <c r="B153" s="81">
        <v>8</v>
      </c>
      <c r="C153" s="82" t="s">
        <v>59</v>
      </c>
      <c r="D153" s="80">
        <v>0.39500000000000002</v>
      </c>
      <c r="E153" s="11">
        <v>0.35699999999999998</v>
      </c>
      <c r="F153" s="11">
        <v>-0.114</v>
      </c>
      <c r="G153" s="11">
        <v>0.89</v>
      </c>
      <c r="H153" s="11">
        <v>0.38100000000000001</v>
      </c>
      <c r="I153" s="43">
        <v>590</v>
      </c>
    </row>
    <row r="154" spans="1:9" x14ac:dyDescent="0.3">
      <c r="A154" s="80" t="s">
        <v>16</v>
      </c>
      <c r="B154" s="81">
        <v>9</v>
      </c>
      <c r="C154" s="82" t="s">
        <v>60</v>
      </c>
      <c r="D154" s="80">
        <v>0.48599999999999999</v>
      </c>
      <c r="E154" s="11">
        <v>0.39600000000000002</v>
      </c>
      <c r="F154" s="11">
        <v>-0.124</v>
      </c>
      <c r="G154" s="11">
        <v>1.05</v>
      </c>
      <c r="H154" s="11">
        <v>0.47399999999999998</v>
      </c>
      <c r="I154" s="43">
        <v>600</v>
      </c>
    </row>
    <row r="155" spans="1:9" x14ac:dyDescent="0.3">
      <c r="A155" s="80" t="s">
        <v>16</v>
      </c>
      <c r="B155" s="81">
        <v>10</v>
      </c>
      <c r="C155" s="82" t="s">
        <v>61</v>
      </c>
      <c r="D155" s="80">
        <v>0.48299999999999998</v>
      </c>
      <c r="E155" s="11">
        <v>0.39900000000000002</v>
      </c>
      <c r="F155" s="11">
        <v>-0.129</v>
      </c>
      <c r="G155" s="11">
        <v>1.04</v>
      </c>
      <c r="H155" s="11">
        <v>0.47199999999999998</v>
      </c>
      <c r="I155" s="43">
        <v>570</v>
      </c>
    </row>
    <row r="156" spans="1:9" x14ac:dyDescent="0.3">
      <c r="A156" s="80" t="s">
        <v>16</v>
      </c>
      <c r="B156" s="81">
        <v>11</v>
      </c>
      <c r="C156" s="82" t="s">
        <v>83</v>
      </c>
      <c r="D156" s="80">
        <v>0.38400000000000001</v>
      </c>
      <c r="E156" s="11">
        <v>0.36299999999999999</v>
      </c>
      <c r="F156" s="11">
        <v>-0.122</v>
      </c>
      <c r="G156" s="11">
        <v>0.88800000000000001</v>
      </c>
      <c r="H156" s="11">
        <v>0.376</v>
      </c>
      <c r="I156" s="43">
        <v>590</v>
      </c>
    </row>
    <row r="157" spans="1:9" x14ac:dyDescent="0.3">
      <c r="A157" s="80" t="s">
        <v>16</v>
      </c>
      <c r="B157" s="81">
        <v>12</v>
      </c>
      <c r="C157" s="82" t="s">
        <v>84</v>
      </c>
      <c r="D157" s="80">
        <v>0.376</v>
      </c>
      <c r="E157" s="11">
        <v>0.40699999999999997</v>
      </c>
      <c r="F157" s="11">
        <v>-0.14299999999999999</v>
      </c>
      <c r="G157" s="11">
        <v>0.90400000000000003</v>
      </c>
      <c r="H157" s="11">
        <v>0.36599999999999999</v>
      </c>
      <c r="I157" s="43">
        <v>560</v>
      </c>
    </row>
    <row r="159" spans="1:9" x14ac:dyDescent="0.3">
      <c r="A159" t="s">
        <v>32</v>
      </c>
    </row>
    <row r="160" spans="1:9" x14ac:dyDescent="0.3">
      <c r="A160" t="s">
        <v>33</v>
      </c>
    </row>
    <row r="161" spans="1:9" x14ac:dyDescent="0.3">
      <c r="A161" t="s">
        <v>108</v>
      </c>
    </row>
    <row r="162" spans="1:9" x14ac:dyDescent="0.3">
      <c r="A162" t="s">
        <v>35</v>
      </c>
    </row>
    <row r="163" spans="1:9" x14ac:dyDescent="0.3">
      <c r="A163" t="s">
        <v>80</v>
      </c>
    </row>
    <row r="164" spans="1:9" x14ac:dyDescent="0.3">
      <c r="A164" t="s">
        <v>109</v>
      </c>
    </row>
    <row r="165" spans="1:9" x14ac:dyDescent="0.3">
      <c r="A165" t="s">
        <v>110</v>
      </c>
    </row>
    <row r="166" spans="1:9" x14ac:dyDescent="0.3">
      <c r="A166" t="s">
        <v>39</v>
      </c>
      <c r="D166" t="s">
        <v>40</v>
      </c>
    </row>
    <row r="169" spans="1:9" ht="130.19999999999999" thickBot="1" x14ac:dyDescent="0.35">
      <c r="A169" s="71" t="s">
        <v>41</v>
      </c>
      <c r="B169" s="72" t="s">
        <v>42</v>
      </c>
      <c r="C169" s="73" t="s">
        <v>43</v>
      </c>
      <c r="D169" s="71" t="s">
        <v>44</v>
      </c>
      <c r="E169" s="72" t="s">
        <v>45</v>
      </c>
      <c r="F169" s="72" t="s">
        <v>46</v>
      </c>
      <c r="G169" s="72" t="s">
        <v>47</v>
      </c>
      <c r="H169" s="72" t="s">
        <v>48</v>
      </c>
      <c r="I169" s="74" t="s">
        <v>49</v>
      </c>
    </row>
    <row r="170" spans="1:9" x14ac:dyDescent="0.3">
      <c r="A170" s="75"/>
      <c r="B170" s="76"/>
      <c r="C170" s="77" t="s">
        <v>50</v>
      </c>
      <c r="D170" s="75" t="s">
        <v>51</v>
      </c>
      <c r="E170" s="78"/>
      <c r="F170" s="78"/>
      <c r="G170" s="78"/>
      <c r="H170" s="78"/>
      <c r="I170" s="79"/>
    </row>
    <row r="171" spans="1:9" x14ac:dyDescent="0.3">
      <c r="A171" s="80" t="s">
        <v>11</v>
      </c>
      <c r="B171" s="81">
        <v>1</v>
      </c>
      <c r="C171" s="82" t="s">
        <v>91</v>
      </c>
      <c r="D171" s="80">
        <v>0.64700000000000002</v>
      </c>
      <c r="E171" s="11">
        <v>0.59399999999999997</v>
      </c>
      <c r="F171" s="11">
        <v>-0.16700000000000001</v>
      </c>
      <c r="G171" s="11">
        <v>1.448</v>
      </c>
      <c r="H171" s="11">
        <v>0.629</v>
      </c>
      <c r="I171" s="43">
        <v>590</v>
      </c>
    </row>
    <row r="172" spans="1:9" x14ac:dyDescent="0.3">
      <c r="A172" s="80" t="s">
        <v>11</v>
      </c>
      <c r="B172" s="81">
        <v>2</v>
      </c>
      <c r="C172" s="82" t="s">
        <v>92</v>
      </c>
      <c r="D172" s="80">
        <v>0.64700000000000002</v>
      </c>
      <c r="E172" s="11">
        <v>0.52200000000000002</v>
      </c>
      <c r="F172" s="11">
        <v>-0.154</v>
      </c>
      <c r="G172" s="11">
        <v>1.377</v>
      </c>
      <c r="H172" s="11">
        <v>0.629</v>
      </c>
      <c r="I172" s="43">
        <v>620</v>
      </c>
    </row>
    <row r="173" spans="1:9" x14ac:dyDescent="0.3">
      <c r="A173" s="80" t="s">
        <v>11</v>
      </c>
      <c r="B173" s="81">
        <v>3</v>
      </c>
      <c r="C173" s="82" t="s">
        <v>93</v>
      </c>
      <c r="D173" s="80">
        <v>0.73799999999999999</v>
      </c>
      <c r="E173" s="11">
        <v>0.57099999999999995</v>
      </c>
      <c r="F173" s="11">
        <v>-0.14299999999999999</v>
      </c>
      <c r="G173" s="11">
        <v>1.51</v>
      </c>
      <c r="H173" s="11">
        <v>0.73</v>
      </c>
      <c r="I173" s="43">
        <v>620</v>
      </c>
    </row>
    <row r="174" spans="1:9" x14ac:dyDescent="0.3">
      <c r="A174" s="80" t="s">
        <v>11</v>
      </c>
      <c r="B174" s="81">
        <v>4</v>
      </c>
      <c r="C174" s="82" t="s">
        <v>94</v>
      </c>
      <c r="D174" s="80">
        <v>0.66200000000000003</v>
      </c>
      <c r="E174" s="11">
        <v>0.56200000000000006</v>
      </c>
      <c r="F174" s="11">
        <v>-0.151</v>
      </c>
      <c r="G174" s="11">
        <v>1.405</v>
      </c>
      <c r="H174" s="11">
        <v>0.64500000000000002</v>
      </c>
      <c r="I174" s="43">
        <v>650</v>
      </c>
    </row>
    <row r="175" spans="1:9" x14ac:dyDescent="0.3">
      <c r="A175" s="80" t="s">
        <v>11</v>
      </c>
      <c r="B175" s="81">
        <v>5</v>
      </c>
      <c r="C175" s="82" t="s">
        <v>88</v>
      </c>
      <c r="D175" s="80">
        <v>0.60499999999999998</v>
      </c>
      <c r="E175" s="11">
        <v>0.53</v>
      </c>
      <c r="F175" s="11">
        <v>-0.15</v>
      </c>
      <c r="G175" s="11">
        <v>1.3049999999999999</v>
      </c>
      <c r="H175" s="11">
        <v>0.59</v>
      </c>
      <c r="I175" s="43">
        <v>620</v>
      </c>
    </row>
    <row r="176" spans="1:9" x14ac:dyDescent="0.3">
      <c r="A176" s="80" t="s">
        <v>11</v>
      </c>
      <c r="B176" s="81">
        <v>6</v>
      </c>
      <c r="C176" s="82" t="s">
        <v>89</v>
      </c>
      <c r="D176" s="80">
        <v>0.68400000000000005</v>
      </c>
      <c r="E176" s="11">
        <v>0.51900000000000002</v>
      </c>
      <c r="F176" s="11">
        <v>-0.14299999999999999</v>
      </c>
      <c r="G176" s="11">
        <v>1.3839999999999999</v>
      </c>
      <c r="H176" s="11">
        <v>0.67300000000000004</v>
      </c>
      <c r="I176" s="43">
        <v>590</v>
      </c>
    </row>
    <row r="177" spans="1:9" x14ac:dyDescent="0.3">
      <c r="A177" s="80" t="s">
        <v>11</v>
      </c>
      <c r="B177" s="81">
        <v>7</v>
      </c>
      <c r="C177" s="82" t="s">
        <v>90</v>
      </c>
      <c r="D177" s="80">
        <v>0.67800000000000005</v>
      </c>
      <c r="E177" s="11">
        <v>0.57599999999999996</v>
      </c>
      <c r="F177" s="11">
        <v>-0.153</v>
      </c>
      <c r="G177" s="11">
        <v>1.4490000000000001</v>
      </c>
      <c r="H177" s="11">
        <v>0.66900000000000004</v>
      </c>
      <c r="I177" s="43">
        <v>580</v>
      </c>
    </row>
    <row r="178" spans="1:9" x14ac:dyDescent="0.3">
      <c r="A178" s="80" t="s">
        <v>11</v>
      </c>
      <c r="B178" s="81">
        <v>8</v>
      </c>
      <c r="C178" s="82" t="s">
        <v>65</v>
      </c>
      <c r="D178" s="80">
        <v>0.66700000000000004</v>
      </c>
      <c r="E178" s="11">
        <v>0.57799999999999996</v>
      </c>
      <c r="F178" s="11">
        <v>-0.161</v>
      </c>
      <c r="G178" s="11">
        <v>1.446</v>
      </c>
      <c r="H178" s="11">
        <v>0.64700000000000002</v>
      </c>
      <c r="I178" s="43">
        <v>580</v>
      </c>
    </row>
    <row r="179" spans="1:9" x14ac:dyDescent="0.3">
      <c r="A179" s="80" t="s">
        <v>11</v>
      </c>
      <c r="B179" s="81">
        <v>9</v>
      </c>
      <c r="C179" s="82" t="s">
        <v>66</v>
      </c>
      <c r="D179" s="80">
        <v>0.73299999999999998</v>
      </c>
      <c r="E179" s="11">
        <v>0.56999999999999995</v>
      </c>
      <c r="F179" s="11">
        <v>-0.16300000000000001</v>
      </c>
      <c r="G179" s="11">
        <v>1.534</v>
      </c>
      <c r="H179" s="11">
        <v>0.72099999999999997</v>
      </c>
      <c r="I179" s="43">
        <v>620</v>
      </c>
    </row>
    <row r="180" spans="1:9" x14ac:dyDescent="0.3">
      <c r="A180" s="80" t="s">
        <v>11</v>
      </c>
      <c r="B180" s="81">
        <v>10</v>
      </c>
      <c r="C180" s="82" t="s">
        <v>67</v>
      </c>
      <c r="D180" s="80">
        <v>0.73799999999999999</v>
      </c>
      <c r="E180" s="11">
        <v>0.57399999999999995</v>
      </c>
      <c r="F180" s="11">
        <v>-0.16600000000000001</v>
      </c>
      <c r="G180" s="11">
        <v>1.524</v>
      </c>
      <c r="H180" s="11">
        <v>0.72099999999999997</v>
      </c>
      <c r="I180" s="43">
        <v>590</v>
      </c>
    </row>
    <row r="181" spans="1:9" x14ac:dyDescent="0.3">
      <c r="A181" s="80" t="s">
        <v>11</v>
      </c>
      <c r="B181" s="81">
        <v>11</v>
      </c>
      <c r="C181" s="82" t="s">
        <v>68</v>
      </c>
      <c r="D181" s="80">
        <v>0.66700000000000004</v>
      </c>
      <c r="E181" s="11">
        <v>0.57399999999999995</v>
      </c>
      <c r="F181" s="11">
        <v>-0.18099999999999999</v>
      </c>
      <c r="G181" s="11">
        <v>1.504</v>
      </c>
      <c r="H181" s="11">
        <v>0.66700000000000004</v>
      </c>
      <c r="I181" s="43">
        <v>610</v>
      </c>
    </row>
    <row r="182" spans="1:9" x14ac:dyDescent="0.3">
      <c r="A182" s="80" t="s">
        <v>11</v>
      </c>
      <c r="B182" s="81">
        <v>12</v>
      </c>
      <c r="C182" s="82" t="s">
        <v>69</v>
      </c>
      <c r="D182" s="80">
        <v>0.61599999999999999</v>
      </c>
      <c r="E182" s="11">
        <v>0.51500000000000001</v>
      </c>
      <c r="F182" s="11">
        <v>-0.16900000000000001</v>
      </c>
      <c r="G182" s="11">
        <v>1.288</v>
      </c>
      <c r="H182" s="11">
        <v>0.6</v>
      </c>
      <c r="I182" s="43">
        <v>510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AB2F-655B-4630-B5DF-56D3A4529ABB}">
  <dimension ref="A1:AF73"/>
  <sheetViews>
    <sheetView topLeftCell="A21" zoomScale="66" zoomScaleNormal="66" workbookViewId="0">
      <selection activeCell="L45" sqref="L45"/>
    </sheetView>
  </sheetViews>
  <sheetFormatPr defaultColWidth="8.6640625" defaultRowHeight="14.4" x14ac:dyDescent="0.3"/>
  <cols>
    <col min="1" max="1" width="10.88671875" style="3" customWidth="1"/>
    <col min="2" max="18" width="8.6640625" style="3"/>
    <col min="19" max="19" width="11.109375" style="3" customWidth="1"/>
    <col min="20" max="20" width="8.6640625" style="3"/>
    <col min="21" max="21" width="10.109375" style="3" bestFit="1" customWidth="1"/>
    <col min="22" max="16384" width="8.6640625" style="3"/>
  </cols>
  <sheetData>
    <row r="1" spans="1:32" x14ac:dyDescent="0.3">
      <c r="A1" s="1" t="s">
        <v>146</v>
      </c>
      <c r="B1" s="2"/>
      <c r="C1" s="2"/>
    </row>
    <row r="3" spans="1:32" ht="15" thickBot="1" x14ac:dyDescent="0.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5" thickBot="1" x14ac:dyDescent="0.35">
      <c r="A4" s="5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3</v>
      </c>
      <c r="R4" s="5" t="s">
        <v>9</v>
      </c>
      <c r="S4" s="6" t="s">
        <v>10</v>
      </c>
      <c r="T4" s="6" t="s">
        <v>11</v>
      </c>
      <c r="U4" s="6" t="s">
        <v>12</v>
      </c>
      <c r="V4" s="6" t="s">
        <v>13</v>
      </c>
      <c r="W4" s="6" t="s">
        <v>14</v>
      </c>
      <c r="X4" s="6" t="s">
        <v>15</v>
      </c>
      <c r="Y4" s="6" t="s">
        <v>16</v>
      </c>
      <c r="Z4" s="6" t="s">
        <v>17</v>
      </c>
      <c r="AA4" s="7" t="s">
        <v>18</v>
      </c>
      <c r="AB4" s="7" t="s">
        <v>19</v>
      </c>
      <c r="AC4" s="7" t="s">
        <v>20</v>
      </c>
      <c r="AD4" s="7" t="s">
        <v>21</v>
      </c>
      <c r="AE4" s="7" t="s">
        <v>22</v>
      </c>
      <c r="AF4" s="7" t="s">
        <v>3</v>
      </c>
    </row>
    <row r="5" spans="1:32" x14ac:dyDescent="0.3">
      <c r="A5" s="8" t="s">
        <v>2</v>
      </c>
      <c r="B5" s="39">
        <v>0.17100000000000001</v>
      </c>
      <c r="C5" s="10">
        <v>0.182</v>
      </c>
      <c r="D5" s="10">
        <v>0.20799999999999999</v>
      </c>
      <c r="E5" s="39">
        <v>0.14499999999999999</v>
      </c>
      <c r="F5" s="39">
        <v>0.20699999999999999</v>
      </c>
      <c r="G5" s="10">
        <v>0.26200000000000001</v>
      </c>
      <c r="H5" s="10">
        <v>0.15</v>
      </c>
      <c r="I5" s="10">
        <v>0.23100000000000001</v>
      </c>
      <c r="J5" s="10">
        <v>0.17599999999999999</v>
      </c>
      <c r="K5" s="11">
        <v>0.66200000000000003</v>
      </c>
      <c r="L5" s="11">
        <v>0.66400000000000003</v>
      </c>
      <c r="M5" s="11">
        <v>0.63100000000000001</v>
      </c>
      <c r="N5" s="11">
        <v>0.55900000000000005</v>
      </c>
      <c r="O5" s="11">
        <v>0.56799999999999995</v>
      </c>
      <c r="R5" s="8" t="s">
        <v>2</v>
      </c>
      <c r="S5" s="3">
        <f t="shared" ref="S5:S14" si="0">B5*1</f>
        <v>0.17100000000000001</v>
      </c>
      <c r="T5" s="3">
        <f t="shared" ref="T5:T14" si="1">C5*1</f>
        <v>0.182</v>
      </c>
      <c r="U5" s="3">
        <f t="shared" ref="U5:U14" si="2">D5*1</f>
        <v>0.20799999999999999</v>
      </c>
      <c r="V5" s="3">
        <f t="shared" ref="V5:V14" si="3">E5*1</f>
        <v>0.14499999999999999</v>
      </c>
      <c r="W5" s="3">
        <f t="shared" ref="W5:W14" si="4">F5*1</f>
        <v>0.20699999999999999</v>
      </c>
      <c r="X5" s="3">
        <f t="shared" ref="X5:X14" si="5">G5*1</f>
        <v>0.26200000000000001</v>
      </c>
      <c r="Y5" s="3">
        <f t="shared" ref="Y5:Y14" si="6">H5*1</f>
        <v>0.15</v>
      </c>
      <c r="Z5" s="3">
        <f t="shared" ref="Z5:Z14" si="7">I5*1</f>
        <v>0.23100000000000001</v>
      </c>
      <c r="AA5" s="3">
        <f t="shared" ref="AA5:AA14" si="8">J5*1</f>
        <v>0.17599999999999999</v>
      </c>
      <c r="AB5" s="11">
        <v>0.66200000000000003</v>
      </c>
      <c r="AC5" s="11">
        <v>0.66400000000000003</v>
      </c>
      <c r="AD5" s="11">
        <v>0.63100000000000001</v>
      </c>
      <c r="AE5" s="11">
        <v>0.55900000000000005</v>
      </c>
      <c r="AF5" s="11">
        <v>0.56799999999999995</v>
      </c>
    </row>
    <row r="6" spans="1:32" x14ac:dyDescent="0.3">
      <c r="A6" s="8" t="s">
        <v>149</v>
      </c>
      <c r="B6" s="39">
        <v>0.188</v>
      </c>
      <c r="C6" s="10">
        <v>0.221</v>
      </c>
      <c r="D6" s="10">
        <v>0.22500000000000001</v>
      </c>
      <c r="E6" s="39">
        <v>0.17799999999999999</v>
      </c>
      <c r="F6" s="39">
        <v>0.20100000000000001</v>
      </c>
      <c r="G6" s="10">
        <v>0.28399999999999997</v>
      </c>
      <c r="H6" s="10">
        <v>0.186</v>
      </c>
      <c r="I6" s="10">
        <v>0.249</v>
      </c>
      <c r="J6" s="10">
        <v>0.21299999999999999</v>
      </c>
      <c r="K6" s="11">
        <v>0.70199999999999996</v>
      </c>
      <c r="L6" s="11">
        <v>0.73499999999999999</v>
      </c>
      <c r="M6" s="11">
        <v>0.68600000000000005</v>
      </c>
      <c r="N6" s="11">
        <v>0.61099999999999999</v>
      </c>
      <c r="O6" s="11">
        <v>0.60699999999999998</v>
      </c>
      <c r="R6" s="8" t="s">
        <v>149</v>
      </c>
      <c r="S6" s="3">
        <f t="shared" si="0"/>
        <v>0.188</v>
      </c>
      <c r="T6" s="3">
        <f t="shared" si="1"/>
        <v>0.221</v>
      </c>
      <c r="U6" s="3">
        <f t="shared" si="2"/>
        <v>0.22500000000000001</v>
      </c>
      <c r="V6" s="3">
        <f t="shared" si="3"/>
        <v>0.17799999999999999</v>
      </c>
      <c r="W6" s="3">
        <f t="shared" si="4"/>
        <v>0.20100000000000001</v>
      </c>
      <c r="X6" s="3">
        <f t="shared" si="5"/>
        <v>0.28399999999999997</v>
      </c>
      <c r="Y6" s="3">
        <f t="shared" si="6"/>
        <v>0.186</v>
      </c>
      <c r="Z6" s="3">
        <f t="shared" si="7"/>
        <v>0.249</v>
      </c>
      <c r="AA6" s="3">
        <f t="shared" si="8"/>
        <v>0.21299999999999999</v>
      </c>
      <c r="AB6" s="11">
        <v>0.70199999999999996</v>
      </c>
      <c r="AC6" s="11">
        <v>0.73499999999999999</v>
      </c>
      <c r="AD6" s="11">
        <v>0.68600000000000005</v>
      </c>
      <c r="AE6" s="11">
        <v>0.61099999999999999</v>
      </c>
      <c r="AF6" s="11">
        <v>0.60699999999999998</v>
      </c>
    </row>
    <row r="7" spans="1:32" x14ac:dyDescent="0.3">
      <c r="A7" s="8">
        <v>0.05</v>
      </c>
      <c r="B7" s="39">
        <v>0.19500000000000001</v>
      </c>
      <c r="C7" s="10">
        <v>0.24099999999999999</v>
      </c>
      <c r="D7" s="10">
        <v>0.248</v>
      </c>
      <c r="E7" s="39">
        <v>0.13200000000000001</v>
      </c>
      <c r="F7" s="39">
        <v>0.193</v>
      </c>
      <c r="G7" s="10">
        <v>0.28199999999999997</v>
      </c>
      <c r="H7" s="10">
        <v>0.16800000000000001</v>
      </c>
      <c r="I7" s="10">
        <v>0.254</v>
      </c>
      <c r="J7" s="10">
        <v>0.217</v>
      </c>
      <c r="K7" s="11">
        <v>0.67300000000000004</v>
      </c>
      <c r="L7" s="11">
        <v>0.71299999999999997</v>
      </c>
      <c r="M7" s="11">
        <v>0.64800000000000002</v>
      </c>
      <c r="N7" s="11">
        <v>0.58799999999999997</v>
      </c>
      <c r="O7" s="11">
        <v>0.628</v>
      </c>
      <c r="R7" s="8">
        <v>0.05</v>
      </c>
      <c r="S7" s="3">
        <f t="shared" si="0"/>
        <v>0.19500000000000001</v>
      </c>
      <c r="T7" s="3">
        <f t="shared" si="1"/>
        <v>0.24099999999999999</v>
      </c>
      <c r="U7" s="3">
        <f t="shared" si="2"/>
        <v>0.248</v>
      </c>
      <c r="V7" s="3">
        <f t="shared" si="3"/>
        <v>0.13200000000000001</v>
      </c>
      <c r="W7" s="3">
        <f t="shared" si="4"/>
        <v>0.193</v>
      </c>
      <c r="X7" s="3">
        <f t="shared" si="5"/>
        <v>0.28199999999999997</v>
      </c>
      <c r="Y7" s="3">
        <f t="shared" si="6"/>
        <v>0.16800000000000001</v>
      </c>
      <c r="Z7" s="3">
        <f t="shared" si="7"/>
        <v>0.254</v>
      </c>
      <c r="AA7" s="3">
        <f t="shared" si="8"/>
        <v>0.217</v>
      </c>
      <c r="AB7" s="11">
        <v>0.67300000000000004</v>
      </c>
      <c r="AC7" s="11">
        <v>0.71299999999999997</v>
      </c>
      <c r="AD7" s="11">
        <v>0.64800000000000002</v>
      </c>
      <c r="AE7" s="11">
        <v>0.58799999999999997</v>
      </c>
      <c r="AF7" s="11">
        <v>0.628</v>
      </c>
    </row>
    <row r="8" spans="1:32" x14ac:dyDescent="0.3">
      <c r="A8" s="8">
        <v>0.05</v>
      </c>
      <c r="B8" s="39">
        <v>0.17100000000000001</v>
      </c>
      <c r="C8" s="10">
        <v>0.19800000000000001</v>
      </c>
      <c r="D8" s="10">
        <v>0.24199999999999999</v>
      </c>
      <c r="E8" s="39">
        <v>0.17699999999999999</v>
      </c>
      <c r="F8" s="39">
        <v>0.23200000000000001</v>
      </c>
      <c r="G8" s="10">
        <v>0.29599999999999999</v>
      </c>
      <c r="H8" s="10">
        <v>0.17899999999999999</v>
      </c>
      <c r="I8" s="10">
        <v>0.20200000000000001</v>
      </c>
      <c r="J8" s="10">
        <v>0.221</v>
      </c>
      <c r="K8" s="11">
        <v>0.60299999999999998</v>
      </c>
      <c r="L8" s="11">
        <v>0.71199999999999997</v>
      </c>
      <c r="M8" s="11">
        <v>0.67500000000000004</v>
      </c>
      <c r="N8" s="11">
        <v>0.58499999999999996</v>
      </c>
      <c r="O8" s="11">
        <v>0.55900000000000005</v>
      </c>
      <c r="R8" s="8">
        <v>0.05</v>
      </c>
      <c r="S8" s="3">
        <f t="shared" si="0"/>
        <v>0.17100000000000001</v>
      </c>
      <c r="T8" s="3">
        <f t="shared" si="1"/>
        <v>0.19800000000000001</v>
      </c>
      <c r="U8" s="3">
        <f t="shared" si="2"/>
        <v>0.24199999999999999</v>
      </c>
      <c r="V8" s="3">
        <f t="shared" si="3"/>
        <v>0.17699999999999999</v>
      </c>
      <c r="W8" s="3">
        <f t="shared" si="4"/>
        <v>0.23200000000000001</v>
      </c>
      <c r="X8" s="3">
        <f t="shared" si="5"/>
        <v>0.29599999999999999</v>
      </c>
      <c r="Y8" s="3">
        <f t="shared" si="6"/>
        <v>0.17899999999999999</v>
      </c>
      <c r="Z8" s="3">
        <f t="shared" si="7"/>
        <v>0.20200000000000001</v>
      </c>
      <c r="AA8" s="3">
        <f t="shared" si="8"/>
        <v>0.221</v>
      </c>
      <c r="AB8" s="11">
        <v>0.60299999999999998</v>
      </c>
      <c r="AC8" s="11">
        <v>0.71199999999999997</v>
      </c>
      <c r="AD8" s="11">
        <v>0.67500000000000004</v>
      </c>
      <c r="AE8" s="11">
        <v>0.58499999999999996</v>
      </c>
      <c r="AF8" s="11">
        <v>0.55900000000000005</v>
      </c>
    </row>
    <row r="9" spans="1:32" x14ac:dyDescent="0.3">
      <c r="A9" s="8">
        <v>0.5</v>
      </c>
      <c r="B9" s="39">
        <v>0.17699999999999999</v>
      </c>
      <c r="C9" s="10">
        <v>0.224</v>
      </c>
      <c r="D9" s="10">
        <v>0.22600000000000001</v>
      </c>
      <c r="E9" s="39">
        <v>0.14099999999999999</v>
      </c>
      <c r="F9" s="39">
        <v>0.23699999999999999</v>
      </c>
      <c r="G9" s="10">
        <v>0.27100000000000002</v>
      </c>
      <c r="H9" s="10">
        <v>0.16800000000000001</v>
      </c>
      <c r="I9" s="10">
        <v>0.20799999999999999</v>
      </c>
      <c r="J9" s="10">
        <v>0.23300000000000001</v>
      </c>
      <c r="K9" s="11">
        <v>0.27900000000000003</v>
      </c>
      <c r="L9" s="11">
        <v>0.749</v>
      </c>
      <c r="M9" s="11">
        <v>0.66300000000000003</v>
      </c>
      <c r="N9" s="11">
        <v>0.59199999999999997</v>
      </c>
      <c r="O9" s="11">
        <v>0.68700000000000006</v>
      </c>
      <c r="R9" s="8">
        <v>0.5</v>
      </c>
      <c r="S9" s="3">
        <f t="shared" si="0"/>
        <v>0.17699999999999999</v>
      </c>
      <c r="T9" s="3">
        <f t="shared" si="1"/>
        <v>0.224</v>
      </c>
      <c r="U9" s="3">
        <f t="shared" si="2"/>
        <v>0.22600000000000001</v>
      </c>
      <c r="V9" s="3">
        <f t="shared" si="3"/>
        <v>0.14099999999999999</v>
      </c>
      <c r="W9" s="3">
        <f t="shared" si="4"/>
        <v>0.23699999999999999</v>
      </c>
      <c r="X9" s="3">
        <f t="shared" si="5"/>
        <v>0.27100000000000002</v>
      </c>
      <c r="Y9" s="3">
        <f t="shared" si="6"/>
        <v>0.16800000000000001</v>
      </c>
      <c r="Z9" s="3">
        <f t="shared" si="7"/>
        <v>0.20799999999999999</v>
      </c>
      <c r="AA9" s="3">
        <f t="shared" si="8"/>
        <v>0.23300000000000001</v>
      </c>
      <c r="AB9" s="11">
        <v>0.27900000000000003</v>
      </c>
      <c r="AC9" s="11">
        <v>0.749</v>
      </c>
      <c r="AD9" s="11">
        <v>0.66300000000000003</v>
      </c>
      <c r="AE9" s="11">
        <v>0.59199999999999997</v>
      </c>
      <c r="AF9" s="11">
        <v>0.68700000000000006</v>
      </c>
    </row>
    <row r="10" spans="1:32" x14ac:dyDescent="0.3">
      <c r="A10" s="8">
        <v>0.5</v>
      </c>
      <c r="B10" s="39">
        <v>0.161</v>
      </c>
      <c r="C10" s="10">
        <v>0.21</v>
      </c>
      <c r="D10" s="10">
        <v>0.248</v>
      </c>
      <c r="E10" s="39">
        <v>0.15</v>
      </c>
      <c r="F10" s="39">
        <v>0.23599999999999999</v>
      </c>
      <c r="G10" s="10">
        <v>0.316</v>
      </c>
      <c r="H10" s="10">
        <v>0.19</v>
      </c>
      <c r="I10" s="10">
        <v>0.182</v>
      </c>
      <c r="J10" s="10">
        <v>0.215</v>
      </c>
      <c r="K10" s="11">
        <v>0.3</v>
      </c>
      <c r="L10" s="11">
        <v>0.70699999999999996</v>
      </c>
      <c r="M10" s="11">
        <v>0.67600000000000005</v>
      </c>
      <c r="N10" s="11">
        <v>0.625</v>
      </c>
      <c r="O10" s="11">
        <v>0.72299999999999998</v>
      </c>
      <c r="R10" s="8">
        <v>0.5</v>
      </c>
      <c r="S10" s="3">
        <f t="shared" si="0"/>
        <v>0.161</v>
      </c>
      <c r="T10" s="3">
        <f t="shared" si="1"/>
        <v>0.21</v>
      </c>
      <c r="U10" s="3">
        <f t="shared" si="2"/>
        <v>0.248</v>
      </c>
      <c r="V10" s="3">
        <f t="shared" si="3"/>
        <v>0.15</v>
      </c>
      <c r="W10" s="3">
        <f t="shared" si="4"/>
        <v>0.23599999999999999</v>
      </c>
      <c r="X10" s="3">
        <f t="shared" si="5"/>
        <v>0.316</v>
      </c>
      <c r="Y10" s="3">
        <f t="shared" si="6"/>
        <v>0.19</v>
      </c>
      <c r="Z10" s="3">
        <f t="shared" si="7"/>
        <v>0.182</v>
      </c>
      <c r="AA10" s="3">
        <f t="shared" si="8"/>
        <v>0.215</v>
      </c>
      <c r="AB10" s="11">
        <v>0.3</v>
      </c>
      <c r="AC10" s="11">
        <v>0.70699999999999996</v>
      </c>
      <c r="AD10" s="11">
        <v>0.67600000000000005</v>
      </c>
      <c r="AE10" s="11">
        <v>0.625</v>
      </c>
      <c r="AF10" s="11">
        <v>0.72299999999999998</v>
      </c>
    </row>
    <row r="11" spans="1:32" x14ac:dyDescent="0.3">
      <c r="A11" s="8">
        <v>5</v>
      </c>
      <c r="B11" s="39">
        <v>0.19900000000000001</v>
      </c>
      <c r="C11" s="10">
        <v>0.215</v>
      </c>
      <c r="D11" s="10">
        <v>0.22600000000000001</v>
      </c>
      <c r="E11" s="39">
        <v>0.14599999999999999</v>
      </c>
      <c r="F11" s="39">
        <v>0.23899999999999999</v>
      </c>
      <c r="G11" s="10">
        <v>0.28499999999999998</v>
      </c>
      <c r="H11" s="10">
        <v>0.17799999999999999</v>
      </c>
      <c r="I11" s="10">
        <v>0.22</v>
      </c>
      <c r="J11" s="10">
        <v>0.16300000000000001</v>
      </c>
      <c r="K11" s="11">
        <v>0.68100000000000005</v>
      </c>
      <c r="L11" s="11">
        <v>0.66800000000000004</v>
      </c>
      <c r="M11" s="11">
        <v>0.64</v>
      </c>
      <c r="N11" s="11">
        <v>0.61099999999999999</v>
      </c>
      <c r="O11" s="11">
        <v>0.69899999999999995</v>
      </c>
      <c r="R11" s="8">
        <v>5</v>
      </c>
      <c r="S11" s="3">
        <f t="shared" si="0"/>
        <v>0.19900000000000001</v>
      </c>
      <c r="T11" s="3">
        <f t="shared" si="1"/>
        <v>0.215</v>
      </c>
      <c r="U11" s="3">
        <f t="shared" si="2"/>
        <v>0.22600000000000001</v>
      </c>
      <c r="V11" s="3">
        <f t="shared" si="3"/>
        <v>0.14599999999999999</v>
      </c>
      <c r="W11" s="3">
        <f t="shared" si="4"/>
        <v>0.23899999999999999</v>
      </c>
      <c r="X11" s="3">
        <f t="shared" si="5"/>
        <v>0.28499999999999998</v>
      </c>
      <c r="Y11" s="3">
        <f t="shared" si="6"/>
        <v>0.17799999999999999</v>
      </c>
      <c r="Z11" s="3">
        <f t="shared" si="7"/>
        <v>0.22</v>
      </c>
      <c r="AA11" s="3">
        <f t="shared" si="8"/>
        <v>0.16300000000000001</v>
      </c>
      <c r="AB11" s="11">
        <v>0.68100000000000005</v>
      </c>
      <c r="AC11" s="11">
        <v>0.66800000000000004</v>
      </c>
      <c r="AD11" s="11">
        <v>0.64</v>
      </c>
      <c r="AE11" s="11">
        <v>0.61099999999999999</v>
      </c>
      <c r="AF11" s="11">
        <v>0.69899999999999995</v>
      </c>
    </row>
    <row r="12" spans="1:32" x14ac:dyDescent="0.3">
      <c r="A12" s="8">
        <v>5</v>
      </c>
      <c r="B12" s="39">
        <v>0.216</v>
      </c>
      <c r="C12" s="10">
        <v>0.23200000000000001</v>
      </c>
      <c r="D12" s="10">
        <v>0.23</v>
      </c>
      <c r="E12" s="39">
        <v>0.17299999999999999</v>
      </c>
      <c r="F12" s="39">
        <v>0.251</v>
      </c>
      <c r="G12" s="10">
        <v>0.28899999999999998</v>
      </c>
      <c r="H12" s="10">
        <v>0.17399999999999999</v>
      </c>
      <c r="I12" s="10">
        <v>0.223</v>
      </c>
      <c r="J12" s="10">
        <v>0.20300000000000001</v>
      </c>
      <c r="K12" s="11">
        <v>0.70899999999999996</v>
      </c>
      <c r="L12" s="11">
        <v>0.67800000000000005</v>
      </c>
      <c r="M12" s="11">
        <v>0.69899999999999995</v>
      </c>
      <c r="N12" s="11">
        <v>0.61599999999999999</v>
      </c>
      <c r="O12" s="11">
        <v>0.65800000000000003</v>
      </c>
      <c r="R12" s="8">
        <v>5</v>
      </c>
      <c r="S12" s="3">
        <f t="shared" si="0"/>
        <v>0.216</v>
      </c>
      <c r="T12" s="3">
        <f t="shared" si="1"/>
        <v>0.23200000000000001</v>
      </c>
      <c r="U12" s="3">
        <f t="shared" si="2"/>
        <v>0.23</v>
      </c>
      <c r="V12" s="3">
        <f t="shared" si="3"/>
        <v>0.17299999999999999</v>
      </c>
      <c r="W12" s="3">
        <f t="shared" si="4"/>
        <v>0.251</v>
      </c>
      <c r="X12" s="3">
        <f t="shared" si="5"/>
        <v>0.28899999999999998</v>
      </c>
      <c r="Y12" s="3">
        <f t="shared" si="6"/>
        <v>0.17399999999999999</v>
      </c>
      <c r="Z12" s="3">
        <f t="shared" si="7"/>
        <v>0.223</v>
      </c>
      <c r="AA12" s="3">
        <f t="shared" si="8"/>
        <v>0.20300000000000001</v>
      </c>
      <c r="AB12" s="11">
        <v>0.70899999999999996</v>
      </c>
      <c r="AC12" s="11">
        <v>0.67800000000000005</v>
      </c>
      <c r="AD12" s="11">
        <v>0.69899999999999995</v>
      </c>
      <c r="AE12" s="11">
        <v>0.61599999999999999</v>
      </c>
      <c r="AF12" s="11">
        <v>0.65800000000000003</v>
      </c>
    </row>
    <row r="13" spans="1:32" x14ac:dyDescent="0.3">
      <c r="A13" s="8">
        <v>50</v>
      </c>
      <c r="B13" s="39">
        <v>0.17299999999999999</v>
      </c>
      <c r="C13" s="10">
        <v>0.13800000000000001</v>
      </c>
      <c r="D13" s="10">
        <v>0.18</v>
      </c>
      <c r="E13" s="39">
        <v>0.105</v>
      </c>
      <c r="F13" s="39">
        <v>0.21199999999999999</v>
      </c>
      <c r="G13" s="10">
        <v>0.223</v>
      </c>
      <c r="H13" s="10">
        <v>0.13800000000000001</v>
      </c>
      <c r="I13" s="10">
        <v>0.191</v>
      </c>
      <c r="J13" s="10">
        <v>0.152</v>
      </c>
      <c r="K13" s="11">
        <v>0.628</v>
      </c>
      <c r="L13" s="11">
        <v>0.35</v>
      </c>
      <c r="M13" s="11">
        <v>0.41799999999999998</v>
      </c>
      <c r="N13" s="11">
        <v>0.46800000000000003</v>
      </c>
      <c r="O13" s="11">
        <v>0.46700000000000003</v>
      </c>
      <c r="R13" s="8">
        <v>50</v>
      </c>
      <c r="S13" s="3">
        <f t="shared" si="0"/>
        <v>0.17299999999999999</v>
      </c>
      <c r="T13" s="3">
        <f t="shared" si="1"/>
        <v>0.13800000000000001</v>
      </c>
      <c r="U13" s="3">
        <f t="shared" si="2"/>
        <v>0.18</v>
      </c>
      <c r="V13" s="3">
        <f t="shared" si="3"/>
        <v>0.105</v>
      </c>
      <c r="W13" s="3">
        <f t="shared" si="4"/>
        <v>0.21199999999999999</v>
      </c>
      <c r="X13" s="3">
        <f t="shared" si="5"/>
        <v>0.223</v>
      </c>
      <c r="Y13" s="3">
        <f t="shared" si="6"/>
        <v>0.13800000000000001</v>
      </c>
      <c r="Z13" s="3">
        <f t="shared" si="7"/>
        <v>0.191</v>
      </c>
      <c r="AA13" s="3">
        <f t="shared" si="8"/>
        <v>0.152</v>
      </c>
      <c r="AB13" s="11">
        <v>0.628</v>
      </c>
      <c r="AC13" s="11">
        <v>0.35</v>
      </c>
      <c r="AD13" s="11">
        <v>0.41799999999999998</v>
      </c>
      <c r="AE13" s="11">
        <v>0.46800000000000003</v>
      </c>
      <c r="AF13" s="11">
        <v>0.46700000000000003</v>
      </c>
    </row>
    <row r="14" spans="1:32" x14ac:dyDescent="0.3">
      <c r="A14" s="8">
        <v>50</v>
      </c>
      <c r="B14" s="39">
        <v>0.16400000000000001</v>
      </c>
      <c r="C14" s="10">
        <v>0.127</v>
      </c>
      <c r="D14" s="10">
        <v>0.16800000000000001</v>
      </c>
      <c r="E14" s="39">
        <v>0.13200000000000001</v>
      </c>
      <c r="F14" s="39">
        <v>0.20899999999999999</v>
      </c>
      <c r="G14" s="10">
        <v>0.22700000000000001</v>
      </c>
      <c r="H14" s="10">
        <v>0.13200000000000001</v>
      </c>
      <c r="I14" s="10">
        <v>0.18099999999999999</v>
      </c>
      <c r="J14" s="10">
        <v>0.14000000000000001</v>
      </c>
      <c r="K14" s="11">
        <v>0.72399999999999998</v>
      </c>
      <c r="L14" s="11">
        <v>0.32500000000000001</v>
      </c>
      <c r="M14" s="11">
        <v>0.41</v>
      </c>
      <c r="N14" s="11">
        <v>0.499</v>
      </c>
      <c r="O14" s="11">
        <v>0.45700000000000002</v>
      </c>
      <c r="R14" s="8">
        <v>50</v>
      </c>
      <c r="S14" s="3">
        <f t="shared" si="0"/>
        <v>0.16400000000000001</v>
      </c>
      <c r="T14" s="3">
        <f t="shared" si="1"/>
        <v>0.127</v>
      </c>
      <c r="U14" s="3">
        <f t="shared" si="2"/>
        <v>0.16800000000000001</v>
      </c>
      <c r="V14" s="3">
        <f t="shared" si="3"/>
        <v>0.13200000000000001</v>
      </c>
      <c r="W14" s="3">
        <f t="shared" si="4"/>
        <v>0.20899999999999999</v>
      </c>
      <c r="X14" s="3">
        <f t="shared" si="5"/>
        <v>0.22700000000000001</v>
      </c>
      <c r="Y14" s="3">
        <f t="shared" si="6"/>
        <v>0.13200000000000001</v>
      </c>
      <c r="Z14" s="3">
        <f t="shared" si="7"/>
        <v>0.18099999999999999</v>
      </c>
      <c r="AA14" s="3">
        <f t="shared" si="8"/>
        <v>0.14000000000000001</v>
      </c>
      <c r="AB14" s="11">
        <v>0.72399999999999998</v>
      </c>
      <c r="AC14" s="11">
        <v>0.32500000000000001</v>
      </c>
      <c r="AD14" s="11">
        <v>0.41</v>
      </c>
      <c r="AE14" s="11">
        <v>0.499</v>
      </c>
      <c r="AF14" s="11">
        <v>0.45700000000000002</v>
      </c>
    </row>
    <row r="15" spans="1:32" x14ac:dyDescent="0.3">
      <c r="A15" s="12" t="s">
        <v>147</v>
      </c>
      <c r="B15" s="2"/>
      <c r="C15" s="2"/>
    </row>
    <row r="17" spans="1:23" ht="15" thickBot="1" x14ac:dyDescent="0.3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23" ht="15" thickBot="1" x14ac:dyDescent="0.35">
      <c r="A18" s="5" t="s">
        <v>9</v>
      </c>
      <c r="B18" s="13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  <c r="H18" s="6" t="s">
        <v>16</v>
      </c>
      <c r="I18" s="6" t="s">
        <v>17</v>
      </c>
      <c r="J18" s="7" t="s">
        <v>18</v>
      </c>
      <c r="K18" s="7" t="s">
        <v>19</v>
      </c>
      <c r="L18" s="7" t="s">
        <v>20</v>
      </c>
      <c r="M18" s="7" t="s">
        <v>21</v>
      </c>
      <c r="N18" s="7" t="s">
        <v>22</v>
      </c>
      <c r="O18" s="7" t="s">
        <v>3</v>
      </c>
      <c r="S18" s="17"/>
      <c r="T18" s="17"/>
      <c r="U18" s="17"/>
      <c r="V18" s="17"/>
      <c r="W18" s="17"/>
    </row>
    <row r="19" spans="1:23" x14ac:dyDescent="0.3">
      <c r="A19" s="8" t="s">
        <v>2</v>
      </c>
      <c r="B19" s="3">
        <f t="shared" ref="B19:O19" si="9">AVERAGE(S$5:S$6)</f>
        <v>0.17949999999999999</v>
      </c>
      <c r="C19" s="3">
        <f t="shared" si="9"/>
        <v>0.20150000000000001</v>
      </c>
      <c r="D19" s="3">
        <f t="shared" si="9"/>
        <v>0.2165</v>
      </c>
      <c r="E19" s="3">
        <f t="shared" si="9"/>
        <v>0.16149999999999998</v>
      </c>
      <c r="F19" s="3">
        <f t="shared" si="9"/>
        <v>0.20400000000000001</v>
      </c>
      <c r="G19" s="3">
        <f t="shared" si="9"/>
        <v>0.27300000000000002</v>
      </c>
      <c r="H19" s="3">
        <f t="shared" si="9"/>
        <v>0.16799999999999998</v>
      </c>
      <c r="I19" s="3">
        <f t="shared" si="9"/>
        <v>0.24</v>
      </c>
      <c r="J19" s="3">
        <f t="shared" si="9"/>
        <v>0.19450000000000001</v>
      </c>
      <c r="K19" s="3">
        <f t="shared" si="9"/>
        <v>0.68199999999999994</v>
      </c>
      <c r="L19" s="3">
        <f t="shared" si="9"/>
        <v>0.69950000000000001</v>
      </c>
      <c r="M19" s="3">
        <f t="shared" si="9"/>
        <v>0.65850000000000009</v>
      </c>
      <c r="N19" s="3">
        <f t="shared" si="9"/>
        <v>0.58499999999999996</v>
      </c>
      <c r="O19" s="3">
        <f t="shared" si="9"/>
        <v>0.58749999999999991</v>
      </c>
      <c r="S19" s="17"/>
      <c r="T19" s="17"/>
      <c r="U19" s="17"/>
      <c r="V19" s="17"/>
      <c r="W19" s="17"/>
    </row>
    <row r="20" spans="1:23" x14ac:dyDescent="0.3">
      <c r="A20" s="8"/>
      <c r="S20" s="17"/>
      <c r="T20" s="17"/>
      <c r="U20" s="17"/>
      <c r="V20" s="17"/>
      <c r="W20" s="17"/>
    </row>
    <row r="21" spans="1:23" x14ac:dyDescent="0.3">
      <c r="A21" s="14">
        <v>0.05</v>
      </c>
      <c r="B21" s="3">
        <f t="shared" ref="B21:O21" si="10">AVERAGE(S7:S8)</f>
        <v>0.183</v>
      </c>
      <c r="C21" s="3">
        <f t="shared" si="10"/>
        <v>0.2195</v>
      </c>
      <c r="D21" s="3">
        <f t="shared" si="10"/>
        <v>0.245</v>
      </c>
      <c r="E21" s="3">
        <f t="shared" si="10"/>
        <v>0.1545</v>
      </c>
      <c r="F21" s="3">
        <f t="shared" si="10"/>
        <v>0.21250000000000002</v>
      </c>
      <c r="G21" s="3">
        <f t="shared" si="10"/>
        <v>0.28899999999999998</v>
      </c>
      <c r="H21" s="3">
        <f t="shared" si="10"/>
        <v>0.17349999999999999</v>
      </c>
      <c r="I21" s="3">
        <f t="shared" si="10"/>
        <v>0.22800000000000001</v>
      </c>
      <c r="J21" s="3">
        <f t="shared" si="10"/>
        <v>0.219</v>
      </c>
      <c r="K21" s="3">
        <f t="shared" si="10"/>
        <v>0.63800000000000001</v>
      </c>
      <c r="L21" s="3">
        <f t="shared" si="10"/>
        <v>0.71249999999999991</v>
      </c>
      <c r="M21" s="3">
        <f t="shared" si="10"/>
        <v>0.66149999999999998</v>
      </c>
      <c r="N21" s="3">
        <f t="shared" si="10"/>
        <v>0.58650000000000002</v>
      </c>
      <c r="O21" s="3">
        <f t="shared" si="10"/>
        <v>0.59350000000000003</v>
      </c>
      <c r="S21" s="17"/>
      <c r="T21" s="17"/>
      <c r="U21" s="17"/>
      <c r="V21" s="17"/>
      <c r="W21" s="17"/>
    </row>
    <row r="22" spans="1:23" x14ac:dyDescent="0.3">
      <c r="A22" s="14"/>
      <c r="S22" s="17"/>
      <c r="T22" s="17"/>
      <c r="U22" s="17"/>
      <c r="V22" s="17"/>
      <c r="W22" s="17"/>
    </row>
    <row r="23" spans="1:23" x14ac:dyDescent="0.3">
      <c r="A23" s="14">
        <v>0.5</v>
      </c>
      <c r="B23" s="3">
        <f t="shared" ref="B23:O23" si="11">AVERAGE(S9:S10)</f>
        <v>0.16899999999999998</v>
      </c>
      <c r="C23" s="3">
        <f t="shared" si="11"/>
        <v>0.217</v>
      </c>
      <c r="D23" s="3">
        <f t="shared" si="11"/>
        <v>0.23699999999999999</v>
      </c>
      <c r="E23" s="3">
        <f t="shared" si="11"/>
        <v>0.14549999999999999</v>
      </c>
      <c r="F23" s="3">
        <f t="shared" si="11"/>
        <v>0.23649999999999999</v>
      </c>
      <c r="G23" s="3">
        <f t="shared" si="11"/>
        <v>0.29349999999999998</v>
      </c>
      <c r="H23" s="3">
        <f t="shared" si="11"/>
        <v>0.17899999999999999</v>
      </c>
      <c r="I23" s="3">
        <f t="shared" si="11"/>
        <v>0.19500000000000001</v>
      </c>
      <c r="J23" s="3">
        <f t="shared" si="11"/>
        <v>0.224</v>
      </c>
      <c r="K23" s="3">
        <f t="shared" si="11"/>
        <v>0.28949999999999998</v>
      </c>
      <c r="L23" s="3">
        <f t="shared" si="11"/>
        <v>0.72799999999999998</v>
      </c>
      <c r="M23" s="3">
        <f t="shared" si="11"/>
        <v>0.66949999999999998</v>
      </c>
      <c r="N23" s="3">
        <f t="shared" si="11"/>
        <v>0.60850000000000004</v>
      </c>
      <c r="O23" s="3">
        <f t="shared" si="11"/>
        <v>0.70500000000000007</v>
      </c>
      <c r="S23" s="17"/>
      <c r="T23" s="17"/>
      <c r="U23" s="17"/>
      <c r="V23" s="17"/>
      <c r="W23" s="17"/>
    </row>
    <row r="24" spans="1:23" x14ac:dyDescent="0.3">
      <c r="A24" s="14"/>
      <c r="S24" s="17"/>
      <c r="T24" s="17"/>
      <c r="U24" s="17"/>
      <c r="V24" s="17"/>
      <c r="W24" s="17"/>
    </row>
    <row r="25" spans="1:23" x14ac:dyDescent="0.3">
      <c r="A25" s="14">
        <v>5</v>
      </c>
      <c r="B25" s="3">
        <f t="shared" ref="B25:O25" si="12">AVERAGE(S11:S12)</f>
        <v>0.20750000000000002</v>
      </c>
      <c r="C25" s="3">
        <f t="shared" si="12"/>
        <v>0.2235</v>
      </c>
      <c r="D25" s="3">
        <f t="shared" si="12"/>
        <v>0.22800000000000001</v>
      </c>
      <c r="E25" s="3">
        <f t="shared" si="12"/>
        <v>0.15949999999999998</v>
      </c>
      <c r="F25" s="3">
        <f t="shared" si="12"/>
        <v>0.245</v>
      </c>
      <c r="G25" s="3">
        <f t="shared" si="12"/>
        <v>0.28699999999999998</v>
      </c>
      <c r="H25" s="3">
        <f t="shared" si="12"/>
        <v>0.17599999999999999</v>
      </c>
      <c r="I25" s="3">
        <f t="shared" si="12"/>
        <v>0.2215</v>
      </c>
      <c r="J25" s="3">
        <f t="shared" si="12"/>
        <v>0.183</v>
      </c>
      <c r="K25" s="3">
        <f t="shared" si="12"/>
        <v>0.69500000000000006</v>
      </c>
      <c r="L25" s="3">
        <f t="shared" si="12"/>
        <v>0.67300000000000004</v>
      </c>
      <c r="M25" s="3">
        <f t="shared" si="12"/>
        <v>0.66949999999999998</v>
      </c>
      <c r="N25" s="3">
        <f t="shared" si="12"/>
        <v>0.61349999999999993</v>
      </c>
      <c r="O25" s="3">
        <f t="shared" si="12"/>
        <v>0.67849999999999999</v>
      </c>
      <c r="S25" s="17"/>
      <c r="T25" s="17"/>
      <c r="U25" s="17"/>
      <c r="V25" s="17"/>
      <c r="W25" s="17"/>
    </row>
    <row r="26" spans="1:23" x14ac:dyDescent="0.3">
      <c r="A26" s="19"/>
      <c r="S26" s="17"/>
      <c r="T26" s="17"/>
      <c r="U26" s="17"/>
      <c r="V26" s="17"/>
      <c r="W26" s="17"/>
    </row>
    <row r="27" spans="1:23" x14ac:dyDescent="0.3">
      <c r="A27" s="14">
        <v>50</v>
      </c>
      <c r="B27" s="3">
        <f t="shared" ref="B27:O27" si="13">AVERAGE(S13:S14)</f>
        <v>0.16849999999999998</v>
      </c>
      <c r="C27" s="3">
        <f t="shared" si="13"/>
        <v>0.13250000000000001</v>
      </c>
      <c r="D27" s="3">
        <f t="shared" si="13"/>
        <v>0.17399999999999999</v>
      </c>
      <c r="E27" s="3">
        <f t="shared" si="13"/>
        <v>0.11849999999999999</v>
      </c>
      <c r="F27" s="3">
        <f t="shared" si="13"/>
        <v>0.21049999999999999</v>
      </c>
      <c r="G27" s="3">
        <f t="shared" si="13"/>
        <v>0.22500000000000001</v>
      </c>
      <c r="H27" s="3">
        <f t="shared" si="13"/>
        <v>0.13500000000000001</v>
      </c>
      <c r="I27" s="3">
        <f t="shared" si="13"/>
        <v>0.186</v>
      </c>
      <c r="J27" s="3">
        <f t="shared" si="13"/>
        <v>0.14600000000000002</v>
      </c>
      <c r="K27" s="3">
        <f t="shared" si="13"/>
        <v>0.67599999999999993</v>
      </c>
      <c r="L27" s="3">
        <f t="shared" si="13"/>
        <v>0.33750000000000002</v>
      </c>
      <c r="M27" s="3">
        <f t="shared" si="13"/>
        <v>0.41399999999999998</v>
      </c>
      <c r="N27" s="3">
        <f t="shared" si="13"/>
        <v>0.48350000000000004</v>
      </c>
      <c r="O27" s="3">
        <f t="shared" si="13"/>
        <v>0.46200000000000002</v>
      </c>
      <c r="S27" s="17"/>
      <c r="T27" s="17"/>
      <c r="U27" s="17"/>
      <c r="V27" s="17"/>
      <c r="W27" s="17"/>
    </row>
    <row r="29" spans="1:23" x14ac:dyDescent="0.3">
      <c r="A29" s="12" t="s">
        <v>148</v>
      </c>
      <c r="B29" s="2"/>
      <c r="C29" s="2"/>
    </row>
    <row r="31" spans="1:23" ht="15" thickBot="1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Q31" s="3" t="s">
        <v>3</v>
      </c>
      <c r="R31" s="20">
        <v>100</v>
      </c>
    </row>
    <row r="32" spans="1:23" ht="15" thickBot="1" x14ac:dyDescent="0.35">
      <c r="A32" s="5" t="s">
        <v>9</v>
      </c>
      <c r="B32" s="6" t="s">
        <v>10</v>
      </c>
      <c r="C32" s="6" t="s">
        <v>11</v>
      </c>
      <c r="D32" s="6" t="s">
        <v>12</v>
      </c>
      <c r="E32" s="6" t="s">
        <v>13</v>
      </c>
      <c r="F32" s="6" t="s">
        <v>14</v>
      </c>
      <c r="G32" s="6" t="s">
        <v>15</v>
      </c>
      <c r="H32" s="6" t="s">
        <v>16</v>
      </c>
      <c r="I32" s="6" t="s">
        <v>17</v>
      </c>
      <c r="J32" s="7" t="s">
        <v>18</v>
      </c>
      <c r="K32" s="7" t="s">
        <v>19</v>
      </c>
      <c r="L32" s="7" t="s">
        <v>20</v>
      </c>
      <c r="M32" s="7" t="s">
        <v>21</v>
      </c>
      <c r="N32" s="7" t="s">
        <v>22</v>
      </c>
      <c r="O32" s="7" t="s">
        <v>3</v>
      </c>
      <c r="Q32" s="3" t="s">
        <v>23</v>
      </c>
      <c r="R32" s="3" t="s">
        <v>24</v>
      </c>
      <c r="U32" s="8" t="s">
        <v>29</v>
      </c>
      <c r="V32" s="8" t="s">
        <v>1</v>
      </c>
    </row>
    <row r="33" spans="1:22" ht="15.6" x14ac:dyDescent="0.3">
      <c r="A33" s="8" t="s">
        <v>2</v>
      </c>
      <c r="B33" s="40">
        <v>100</v>
      </c>
      <c r="C33" s="22">
        <v>100</v>
      </c>
      <c r="D33" s="22">
        <v>100</v>
      </c>
      <c r="E33" s="40">
        <v>100</v>
      </c>
      <c r="F33" s="40">
        <v>100</v>
      </c>
      <c r="G33" s="22">
        <v>100</v>
      </c>
      <c r="H33" s="22">
        <v>100</v>
      </c>
      <c r="I33" s="22">
        <v>100</v>
      </c>
      <c r="J33" s="22">
        <v>100</v>
      </c>
      <c r="K33" s="22">
        <v>100</v>
      </c>
      <c r="L33" s="22">
        <v>100</v>
      </c>
      <c r="M33" s="22">
        <v>100</v>
      </c>
      <c r="N33" s="22">
        <v>100</v>
      </c>
      <c r="O33" s="40">
        <v>100</v>
      </c>
      <c r="T33" s="24" t="s">
        <v>2</v>
      </c>
      <c r="U33" s="25">
        <f>AVERAGE(C33:D33,G33:N33)</f>
        <v>100</v>
      </c>
      <c r="V33" s="26">
        <f>STDEV(E33:M33)</f>
        <v>0</v>
      </c>
    </row>
    <row r="34" spans="1:22" ht="15.6" x14ac:dyDescent="0.3">
      <c r="A34" s="8"/>
      <c r="B34" s="40"/>
      <c r="C34" s="22"/>
      <c r="D34" s="22"/>
      <c r="E34" s="40"/>
      <c r="F34" s="40"/>
      <c r="G34" s="22"/>
      <c r="H34" s="22"/>
      <c r="I34" s="22"/>
      <c r="J34" s="22"/>
      <c r="O34" s="15"/>
      <c r="T34" s="24" t="s">
        <v>4</v>
      </c>
      <c r="U34" s="25">
        <f>AVERAGE(H45:H46,C35,G35:I35,K35:N35)</f>
        <v>101.14830830259342</v>
      </c>
      <c r="V34" s="26">
        <f>STDEV(C35,G35:I35,K35:N35,H45:H46)</f>
        <v>4.529741628561446</v>
      </c>
    </row>
    <row r="35" spans="1:22" ht="15.6" x14ac:dyDescent="0.3">
      <c r="A35" s="8">
        <v>0.05</v>
      </c>
      <c r="B35" s="40">
        <f t="shared" ref="B35:J35" si="14">(B21*$R$31)/B19</f>
        <v>101.94986072423399</v>
      </c>
      <c r="C35" s="22">
        <f t="shared" si="14"/>
        <v>108.93300248138956</v>
      </c>
      <c r="D35" s="30">
        <f t="shared" si="14"/>
        <v>113.16397228637413</v>
      </c>
      <c r="E35" s="40">
        <f t="shared" si="14"/>
        <v>95.665634674922615</v>
      </c>
      <c r="F35" s="40">
        <f t="shared" si="14"/>
        <v>104.16666666666667</v>
      </c>
      <c r="G35" s="22">
        <f t="shared" si="14"/>
        <v>105.86080586080585</v>
      </c>
      <c r="H35" s="22">
        <f t="shared" si="14"/>
        <v>103.27380952380952</v>
      </c>
      <c r="I35" s="22">
        <f t="shared" si="14"/>
        <v>95</v>
      </c>
      <c r="J35" s="30">
        <f t="shared" si="14"/>
        <v>112.59640102827763</v>
      </c>
      <c r="K35" s="22">
        <f>(K21*$R$31)/K19</f>
        <v>93.548387096774206</v>
      </c>
      <c r="L35" s="22">
        <f>(L21*$R$31)/L19</f>
        <v>101.85847033595424</v>
      </c>
      <c r="M35" s="22">
        <f>(M21*$R$31)/M19</f>
        <v>100.45558086560362</v>
      </c>
      <c r="N35" s="22">
        <f>(N21*$R$31)/N19</f>
        <v>100.25641025641028</v>
      </c>
      <c r="O35" s="40">
        <f>(O21*$R$31)/O19</f>
        <v>101.02127659574469</v>
      </c>
      <c r="T35" s="24" t="s">
        <v>5</v>
      </c>
      <c r="U35" s="25">
        <f>AVERAGE(L37:N37,H47:H48,G37:I37,C37:D37)</f>
        <v>102.77872530304964</v>
      </c>
      <c r="V35" s="26">
        <f>STDEV(C37:D37,G37:I37,L37:N37,H47:H48)</f>
        <v>7.9819843430415274</v>
      </c>
    </row>
    <row r="36" spans="1:22" ht="15.6" x14ac:dyDescent="0.3">
      <c r="A36" s="8"/>
      <c r="B36" s="40"/>
      <c r="C36" s="22"/>
      <c r="D36" s="22"/>
      <c r="E36" s="40"/>
      <c r="F36" s="40"/>
      <c r="G36" s="22"/>
      <c r="H36" s="22"/>
      <c r="I36" s="22"/>
      <c r="J36" s="22"/>
      <c r="O36" s="15"/>
      <c r="T36" s="24">
        <v>5</v>
      </c>
      <c r="U36" s="25">
        <f>AVERAGE(D39,G39:N39,H49)</f>
        <v>100.69343939444147</v>
      </c>
      <c r="V36" s="26">
        <f>STDEV(D39,G39:N39,H49)</f>
        <v>4.8505336383460662</v>
      </c>
    </row>
    <row r="37" spans="1:22" ht="15.6" x14ac:dyDescent="0.3">
      <c r="A37" s="8">
        <v>0.5</v>
      </c>
      <c r="B37" s="40">
        <f t="shared" ref="B37:J37" si="15">(B23*$R$31)/B$19</f>
        <v>94.150417827298043</v>
      </c>
      <c r="C37" s="22">
        <f t="shared" si="15"/>
        <v>107.69230769230768</v>
      </c>
      <c r="D37" s="22">
        <f t="shared" si="15"/>
        <v>109.46882217090069</v>
      </c>
      <c r="E37" s="40">
        <f t="shared" si="15"/>
        <v>90.092879256965944</v>
      </c>
      <c r="F37" s="40">
        <f t="shared" si="15"/>
        <v>115.9313725490196</v>
      </c>
      <c r="G37" s="22">
        <f t="shared" si="15"/>
        <v>107.50915750915749</v>
      </c>
      <c r="H37" s="22">
        <f t="shared" si="15"/>
        <v>106.54761904761905</v>
      </c>
      <c r="I37" s="22">
        <f t="shared" si="15"/>
        <v>81.25</v>
      </c>
      <c r="J37" s="122">
        <f t="shared" si="15"/>
        <v>115.16709511568124</v>
      </c>
      <c r="K37" s="122">
        <f>(K23*$R$31)/K$19</f>
        <v>42.448680351906162</v>
      </c>
      <c r="L37" s="22">
        <f>(L23*$R$31)/L$19</f>
        <v>104.07433881343816</v>
      </c>
      <c r="M37" s="22">
        <f>(M23*$R$31)/M$19</f>
        <v>101.67046317388002</v>
      </c>
      <c r="N37" s="22">
        <f>(N23*$R$31)/N$19</f>
        <v>104.01709401709402</v>
      </c>
      <c r="O37" s="40">
        <f>(O23*$R$31)/O$19</f>
        <v>120.00000000000001</v>
      </c>
      <c r="S37" s="28"/>
      <c r="T37" s="24">
        <v>50</v>
      </c>
      <c r="U37" s="25">
        <f>AVERAGE(C41:D41,G41:N41)</f>
        <v>75.435404727328347</v>
      </c>
      <c r="V37" s="26">
        <f>STDEV(C41:D41,G41:N41)</f>
        <v>13.765536670744169</v>
      </c>
    </row>
    <row r="38" spans="1:22" x14ac:dyDescent="0.3">
      <c r="A38" s="8"/>
      <c r="B38" s="40"/>
      <c r="C38" s="22"/>
      <c r="D38" s="22"/>
      <c r="E38" s="40"/>
      <c r="F38" s="40"/>
      <c r="G38" s="22"/>
      <c r="H38" s="22"/>
      <c r="I38" s="22"/>
      <c r="J38" s="22"/>
      <c r="O38" s="15"/>
    </row>
    <row r="39" spans="1:22" ht="21" x14ac:dyDescent="0.4">
      <c r="A39" s="8">
        <v>5</v>
      </c>
      <c r="B39" s="40">
        <f t="shared" ref="B39:J39" si="16">(B25*$R$31)/B$19</f>
        <v>115.59888579387187</v>
      </c>
      <c r="C39" s="132">
        <f t="shared" si="16"/>
        <v>110.91811414392059</v>
      </c>
      <c r="D39" s="22">
        <f t="shared" si="16"/>
        <v>105.31177829099308</v>
      </c>
      <c r="E39" s="40">
        <f t="shared" si="16"/>
        <v>98.761609907120743</v>
      </c>
      <c r="F39" s="40">
        <f t="shared" si="16"/>
        <v>120.09803921568627</v>
      </c>
      <c r="G39" s="22">
        <f t="shared" si="16"/>
        <v>105.12820512820512</v>
      </c>
      <c r="H39" s="22">
        <f t="shared" si="16"/>
        <v>104.76190476190476</v>
      </c>
      <c r="I39" s="22">
        <f t="shared" si="16"/>
        <v>92.291666666666657</v>
      </c>
      <c r="J39" s="22">
        <f t="shared" si="16"/>
        <v>94.087403598971719</v>
      </c>
      <c r="K39" s="22">
        <f>(K25*$R$31)/K$19</f>
        <v>101.90615835777128</v>
      </c>
      <c r="L39" s="22">
        <f>(L25*$R$31)/L$19</f>
        <v>96.211579699785574</v>
      </c>
      <c r="M39" s="22">
        <f>(M25*$R$31)/M$19</f>
        <v>101.67046317388002</v>
      </c>
      <c r="N39" s="22">
        <f>(N25*$R$31)/N$19</f>
        <v>104.87179487179486</v>
      </c>
      <c r="O39" s="40">
        <f>(O25*$R$31)/O$19</f>
        <v>115.48936170212767</v>
      </c>
      <c r="S39" s="37" t="s">
        <v>6</v>
      </c>
    </row>
    <row r="40" spans="1:22" x14ac:dyDescent="0.3">
      <c r="A40" s="8"/>
      <c r="B40" s="40"/>
      <c r="C40" s="22"/>
      <c r="D40" s="22"/>
      <c r="E40" s="40"/>
      <c r="F40" s="40"/>
      <c r="G40" s="22"/>
      <c r="H40" s="22"/>
      <c r="I40" s="22"/>
      <c r="J40" s="22"/>
      <c r="O40" s="15"/>
    </row>
    <row r="41" spans="1:22" x14ac:dyDescent="0.3">
      <c r="A41" s="8">
        <v>50</v>
      </c>
      <c r="B41" s="40">
        <f t="shared" ref="B41:J41" si="17">(B27*$R$31)/B$19</f>
        <v>93.87186629526461</v>
      </c>
      <c r="C41" s="22">
        <f t="shared" si="17"/>
        <v>65.75682382133995</v>
      </c>
      <c r="D41" s="22">
        <f t="shared" si="17"/>
        <v>80.369515011547335</v>
      </c>
      <c r="E41" s="40">
        <f t="shared" si="17"/>
        <v>73.374613003095988</v>
      </c>
      <c r="F41" s="40">
        <f t="shared" si="17"/>
        <v>103.18627450980392</v>
      </c>
      <c r="G41" s="22">
        <f t="shared" si="17"/>
        <v>82.417582417582409</v>
      </c>
      <c r="H41" s="22">
        <f t="shared" si="17"/>
        <v>80.357142857142861</v>
      </c>
      <c r="I41" s="22">
        <f t="shared" si="17"/>
        <v>77.500000000000014</v>
      </c>
      <c r="J41" s="22">
        <f t="shared" si="17"/>
        <v>75.064267352185098</v>
      </c>
      <c r="K41" s="22">
        <f>(K27*$R$31)/K$19</f>
        <v>99.120234604105576</v>
      </c>
      <c r="L41" s="22">
        <f>(L27*$R$31)/L$19</f>
        <v>48.248749106504647</v>
      </c>
      <c r="M41" s="22">
        <f>(M27*$R$31)/M$19</f>
        <v>62.870159453302954</v>
      </c>
      <c r="N41" s="22">
        <f>(N27*$R$31)/N$19</f>
        <v>82.649572649572661</v>
      </c>
      <c r="O41" s="40">
        <f>(O27*$R$31)/O$19</f>
        <v>78.638297872340445</v>
      </c>
    </row>
    <row r="44" spans="1:22" ht="57.6" x14ac:dyDescent="0.3">
      <c r="G44" s="120" t="s">
        <v>154</v>
      </c>
      <c r="H44" s="114" t="s">
        <v>29</v>
      </c>
    </row>
    <row r="45" spans="1:22" x14ac:dyDescent="0.3">
      <c r="G45" s="113" t="s">
        <v>166</v>
      </c>
      <c r="H45" s="133">
        <f>AVERAGE(C35,G35:I35,K35:N35)</f>
        <v>101.14830830259341</v>
      </c>
    </row>
    <row r="46" spans="1:22" x14ac:dyDescent="0.3">
      <c r="G46" s="113" t="s">
        <v>158</v>
      </c>
      <c r="H46" s="133">
        <f>AVERAGE(C35,G35:I35,K35:N35)</f>
        <v>101.14830830259341</v>
      </c>
    </row>
    <row r="47" spans="1:22" x14ac:dyDescent="0.3">
      <c r="G47" s="113" t="s">
        <v>167</v>
      </c>
      <c r="H47" s="125">
        <f>AVERAGE(C37:D37,G37:I37,L37:N37)</f>
        <v>102.77872530304964</v>
      </c>
    </row>
    <row r="48" spans="1:22" x14ac:dyDescent="0.3">
      <c r="G48" s="113" t="s">
        <v>168</v>
      </c>
      <c r="H48" s="125">
        <f>AVERAGE(C37:D37,G37:I37,L37:N37)</f>
        <v>102.77872530304964</v>
      </c>
    </row>
    <row r="49" spans="2:8" x14ac:dyDescent="0.3">
      <c r="G49" s="113" t="s">
        <v>162</v>
      </c>
      <c r="H49" s="134">
        <f>AVERAGE(D39,G39:N39)</f>
        <v>100.69343939444146</v>
      </c>
    </row>
    <row r="50" spans="2:8" x14ac:dyDescent="0.3">
      <c r="H50" s="38"/>
    </row>
    <row r="52" spans="2:8" x14ac:dyDescent="0.3">
      <c r="H52" s="38"/>
    </row>
    <row r="55" spans="2:8" x14ac:dyDescent="0.3">
      <c r="C55" s="38"/>
    </row>
    <row r="63" spans="2:8" ht="15.6" x14ac:dyDescent="0.3">
      <c r="B63" s="24"/>
      <c r="C63" s="24"/>
      <c r="D63" s="24"/>
      <c r="E63" s="24"/>
      <c r="F63" s="24"/>
    </row>
    <row r="64" spans="2:8" x14ac:dyDescent="0.3">
      <c r="C64" s="38"/>
      <c r="D64" s="38"/>
      <c r="E64" s="38"/>
      <c r="F64" s="38"/>
    </row>
    <row r="65" spans="3:6" x14ac:dyDescent="0.3">
      <c r="C65" s="38"/>
      <c r="D65" s="38"/>
      <c r="E65" s="38"/>
      <c r="F65" s="38"/>
    </row>
    <row r="66" spans="3:6" x14ac:dyDescent="0.3">
      <c r="C66" s="38"/>
      <c r="D66" s="38"/>
      <c r="E66" s="38"/>
      <c r="F66" s="38"/>
    </row>
    <row r="67" spans="3:6" x14ac:dyDescent="0.3">
      <c r="C67" s="38"/>
      <c r="D67" s="38"/>
      <c r="E67" s="38"/>
      <c r="F67" s="38"/>
    </row>
    <row r="68" spans="3:6" x14ac:dyDescent="0.3">
      <c r="C68" s="38"/>
      <c r="D68" s="38"/>
      <c r="E68" s="38"/>
      <c r="F68" s="38"/>
    </row>
    <row r="69" spans="3:6" x14ac:dyDescent="0.3">
      <c r="C69" s="38"/>
      <c r="D69" s="38"/>
      <c r="E69" s="38"/>
      <c r="F69" s="38"/>
    </row>
    <row r="70" spans="3:6" x14ac:dyDescent="0.3">
      <c r="C70" s="38"/>
      <c r="D70" s="38"/>
      <c r="E70" s="38"/>
      <c r="F70" s="38"/>
    </row>
    <row r="71" spans="3:6" x14ac:dyDescent="0.3">
      <c r="C71" s="38"/>
      <c r="D71" s="38"/>
      <c r="E71" s="38"/>
      <c r="F71" s="38"/>
    </row>
    <row r="72" spans="3:6" x14ac:dyDescent="0.3">
      <c r="C72" s="38"/>
      <c r="D72" s="38"/>
      <c r="E72" s="38"/>
      <c r="F72" s="38"/>
    </row>
    <row r="73" spans="3:6" x14ac:dyDescent="0.3">
      <c r="C73" s="38"/>
      <c r="D73" s="38"/>
      <c r="E73" s="38"/>
      <c r="F73" s="3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7908-F9D5-4730-B3E3-95A3748FBFC7}">
  <dimension ref="A1:AF78"/>
  <sheetViews>
    <sheetView topLeftCell="A18" zoomScale="68" zoomScaleNormal="68" workbookViewId="0">
      <selection activeCell="G44" sqref="G44:H44"/>
    </sheetView>
  </sheetViews>
  <sheetFormatPr defaultColWidth="8.6640625" defaultRowHeight="14.4" x14ac:dyDescent="0.3"/>
  <cols>
    <col min="1" max="1" width="10.88671875" style="3" customWidth="1"/>
    <col min="2" max="18" width="8.6640625" style="3"/>
    <col min="19" max="19" width="11.109375" style="3" customWidth="1"/>
    <col min="20" max="20" width="8.6640625" style="3"/>
    <col min="21" max="21" width="10.109375" style="3" bestFit="1" customWidth="1"/>
    <col min="22" max="16384" width="8.6640625" style="3"/>
  </cols>
  <sheetData>
    <row r="1" spans="1:32" ht="15" thickBot="1" x14ac:dyDescent="0.35">
      <c r="A1" s="1" t="s">
        <v>146</v>
      </c>
      <c r="B1" s="2"/>
      <c r="C1" s="2"/>
    </row>
    <row r="2" spans="1:32" ht="15" thickBot="1" x14ac:dyDescent="0.35">
      <c r="A2" s="5" t="s">
        <v>9</v>
      </c>
      <c r="B2" s="6" t="s">
        <v>11</v>
      </c>
      <c r="C2" s="6" t="s">
        <v>13</v>
      </c>
      <c r="D2" s="6" t="s">
        <v>15</v>
      </c>
      <c r="E2" s="6" t="s">
        <v>26</v>
      </c>
      <c r="F2" s="6" t="s">
        <v>27</v>
      </c>
      <c r="G2" s="6" t="s">
        <v>16</v>
      </c>
      <c r="H2" s="45" t="s">
        <v>17</v>
      </c>
    </row>
    <row r="3" spans="1:32" x14ac:dyDescent="0.3">
      <c r="A3" s="8" t="s">
        <v>3</v>
      </c>
      <c r="B3" s="11">
        <v>0.42599999999999999</v>
      </c>
      <c r="C3" s="11">
        <v>0.47</v>
      </c>
      <c r="D3" s="11">
        <v>0.307</v>
      </c>
      <c r="E3" s="11">
        <v>0.28599999999999998</v>
      </c>
      <c r="F3" s="11">
        <v>0.60599999999999998</v>
      </c>
      <c r="G3" s="11">
        <v>0.44900000000000001</v>
      </c>
      <c r="H3" s="43">
        <v>0.59399999999999997</v>
      </c>
    </row>
    <row r="4" spans="1:32" x14ac:dyDescent="0.3">
      <c r="A4" s="8" t="s">
        <v>3</v>
      </c>
      <c r="B4" s="11">
        <v>0.42399999999999999</v>
      </c>
      <c r="C4" s="11">
        <v>0.46800000000000003</v>
      </c>
      <c r="D4" s="11">
        <v>0.38300000000000001</v>
      </c>
      <c r="E4" s="11">
        <v>0.309</v>
      </c>
      <c r="F4" s="11">
        <v>0.53400000000000003</v>
      </c>
      <c r="G4" s="11">
        <v>0.504</v>
      </c>
      <c r="H4" s="43">
        <v>0.52200000000000002</v>
      </c>
      <c r="I4" s="8"/>
      <c r="J4" s="8"/>
      <c r="K4" s="8"/>
      <c r="L4" s="8"/>
      <c r="M4" s="8"/>
      <c r="N4" s="8"/>
      <c r="O4" s="8"/>
      <c r="Z4" s="8"/>
      <c r="AA4" s="8"/>
      <c r="AB4" s="8"/>
      <c r="AC4" s="8"/>
      <c r="AD4" s="8"/>
      <c r="AE4" s="8"/>
      <c r="AF4" s="8"/>
    </row>
    <row r="5" spans="1:32" x14ac:dyDescent="0.3">
      <c r="A5" s="8">
        <v>0.05</v>
      </c>
      <c r="B5" s="11">
        <v>0.42399999999999999</v>
      </c>
      <c r="C5" s="11">
        <v>0.42499999999999999</v>
      </c>
      <c r="D5" s="11">
        <v>0.34399999999999997</v>
      </c>
      <c r="E5" s="11">
        <v>0.33100000000000002</v>
      </c>
      <c r="F5" s="11">
        <v>0.53</v>
      </c>
      <c r="G5" s="11">
        <v>0.504</v>
      </c>
      <c r="H5" s="43">
        <v>0.57099999999999995</v>
      </c>
      <c r="K5" s="17"/>
      <c r="L5" s="17"/>
      <c r="M5" s="17"/>
      <c r="N5" s="17"/>
      <c r="O5" s="17"/>
      <c r="AB5" s="17"/>
      <c r="AC5" s="17"/>
      <c r="AD5" s="17"/>
      <c r="AE5" s="17"/>
      <c r="AF5" s="17"/>
    </row>
    <row r="6" spans="1:32" x14ac:dyDescent="0.3">
      <c r="A6" s="8">
        <v>0.05</v>
      </c>
      <c r="B6" s="11">
        <v>0.41699999999999998</v>
      </c>
      <c r="C6" s="11">
        <v>0.40600000000000003</v>
      </c>
      <c r="D6" s="11">
        <v>0.375</v>
      </c>
      <c r="E6" s="11">
        <v>0.32800000000000001</v>
      </c>
      <c r="F6" s="11">
        <v>0.501</v>
      </c>
      <c r="G6" s="11">
        <v>0.53</v>
      </c>
      <c r="H6" s="43">
        <v>0.56200000000000006</v>
      </c>
      <c r="K6" s="17"/>
      <c r="L6" s="17"/>
      <c r="M6" s="17"/>
      <c r="N6" s="17"/>
      <c r="O6" s="17"/>
      <c r="AB6" s="17"/>
      <c r="AC6" s="17"/>
      <c r="AD6" s="17"/>
      <c r="AE6" s="17"/>
      <c r="AF6" s="17"/>
    </row>
    <row r="7" spans="1:32" x14ac:dyDescent="0.3">
      <c r="A7" s="8">
        <v>0.5</v>
      </c>
      <c r="B7" s="11">
        <v>0.377</v>
      </c>
      <c r="C7" s="11">
        <v>0.628</v>
      </c>
      <c r="D7" s="11">
        <v>0.40600000000000003</v>
      </c>
      <c r="E7" s="11">
        <v>0.33300000000000002</v>
      </c>
      <c r="F7" s="11">
        <v>0.57399999999999995</v>
      </c>
      <c r="G7" s="11">
        <v>0.52600000000000002</v>
      </c>
      <c r="H7" s="43">
        <v>0.53</v>
      </c>
      <c r="K7" s="17"/>
      <c r="L7" s="17"/>
      <c r="M7" s="17"/>
      <c r="N7" s="17"/>
      <c r="O7" s="17"/>
      <c r="AB7" s="17"/>
      <c r="AC7" s="17"/>
      <c r="AD7" s="17"/>
      <c r="AE7" s="17"/>
      <c r="AF7" s="17"/>
    </row>
    <row r="8" spans="1:32" x14ac:dyDescent="0.3">
      <c r="A8" s="8">
        <v>0.5</v>
      </c>
      <c r="B8" s="11">
        <v>0.35799999999999998</v>
      </c>
      <c r="C8" s="11">
        <v>0.66300000000000003</v>
      </c>
      <c r="D8" s="11">
        <v>0.42099999999999999</v>
      </c>
      <c r="E8" s="11">
        <v>0.32900000000000001</v>
      </c>
      <c r="F8" s="11">
        <v>0.55100000000000005</v>
      </c>
      <c r="G8" s="11">
        <v>0.52800000000000002</v>
      </c>
      <c r="H8" s="43">
        <v>0.51900000000000002</v>
      </c>
      <c r="K8" s="17"/>
      <c r="L8" s="17"/>
      <c r="M8" s="17"/>
      <c r="N8" s="17"/>
      <c r="O8" s="17"/>
      <c r="AB8" s="17"/>
      <c r="AC8" s="17"/>
      <c r="AD8" s="17"/>
      <c r="AE8" s="17"/>
      <c r="AF8" s="17"/>
    </row>
    <row r="9" spans="1:32" x14ac:dyDescent="0.3">
      <c r="A9" s="8">
        <v>5</v>
      </c>
      <c r="B9" s="11">
        <v>0.35199999999999998</v>
      </c>
      <c r="C9" s="11">
        <v>0.59899999999999998</v>
      </c>
      <c r="D9" s="11">
        <v>0.44600000000000001</v>
      </c>
      <c r="E9" s="11">
        <v>0.38500000000000001</v>
      </c>
      <c r="F9" s="11">
        <v>0.56000000000000005</v>
      </c>
      <c r="G9" s="11">
        <v>0.51400000000000001</v>
      </c>
      <c r="H9" s="43">
        <v>0.57599999999999996</v>
      </c>
      <c r="K9" s="17"/>
      <c r="L9" s="17"/>
      <c r="M9" s="17"/>
      <c r="N9" s="17"/>
      <c r="O9" s="17"/>
      <c r="AB9" s="17"/>
      <c r="AC9" s="17"/>
      <c r="AD9" s="17"/>
      <c r="AE9" s="17"/>
      <c r="AF9" s="17"/>
    </row>
    <row r="10" spans="1:32" x14ac:dyDescent="0.3">
      <c r="A10" s="8">
        <v>5</v>
      </c>
      <c r="B10" s="11">
        <v>0.34399999999999997</v>
      </c>
      <c r="C10" s="11">
        <v>0.59699999999999998</v>
      </c>
      <c r="D10" s="11">
        <v>0.45700000000000002</v>
      </c>
      <c r="E10" s="11">
        <v>0.35699999999999998</v>
      </c>
      <c r="F10" s="11">
        <v>0.56399999999999995</v>
      </c>
      <c r="G10" s="11">
        <v>0.52800000000000002</v>
      </c>
      <c r="H10" s="43">
        <v>0.57799999999999996</v>
      </c>
      <c r="K10" s="17"/>
      <c r="L10" s="17"/>
      <c r="M10" s="17"/>
      <c r="N10" s="17"/>
      <c r="O10" s="17"/>
      <c r="AB10" s="17"/>
      <c r="AC10" s="17"/>
      <c r="AD10" s="17"/>
      <c r="AE10" s="17"/>
      <c r="AF10" s="17"/>
    </row>
    <row r="11" spans="1:32" x14ac:dyDescent="0.3">
      <c r="A11" s="8">
        <v>50</v>
      </c>
      <c r="B11" s="11">
        <v>0.34200000000000003</v>
      </c>
      <c r="C11" s="11">
        <v>1.0229999999999999</v>
      </c>
      <c r="D11" s="11">
        <v>0.432</v>
      </c>
      <c r="E11" s="11">
        <v>0.39600000000000002</v>
      </c>
      <c r="F11" s="11">
        <v>0.54300000000000004</v>
      </c>
      <c r="G11" s="11">
        <v>0.52100000000000002</v>
      </c>
      <c r="H11" s="43">
        <v>0.56999999999999995</v>
      </c>
      <c r="K11" s="17"/>
      <c r="L11" s="17"/>
      <c r="M11" s="17"/>
      <c r="N11" s="17"/>
      <c r="O11" s="17"/>
      <c r="AB11" s="17"/>
      <c r="AC11" s="17"/>
      <c r="AD11" s="17"/>
      <c r="AE11" s="17"/>
      <c r="AF11" s="17"/>
    </row>
    <row r="12" spans="1:32" x14ac:dyDescent="0.3">
      <c r="A12" s="8">
        <v>50</v>
      </c>
      <c r="B12" s="11">
        <v>0.33500000000000002</v>
      </c>
      <c r="C12" s="11">
        <v>0.97</v>
      </c>
      <c r="D12" s="11">
        <v>0.434</v>
      </c>
      <c r="E12" s="11">
        <v>0.39900000000000002</v>
      </c>
      <c r="F12" s="11">
        <v>0.55700000000000005</v>
      </c>
      <c r="G12" s="11">
        <v>0.52600000000000002</v>
      </c>
      <c r="H12" s="43">
        <v>0.57399999999999995</v>
      </c>
      <c r="K12" s="17"/>
      <c r="L12" s="17"/>
      <c r="M12" s="17"/>
      <c r="N12" s="17"/>
      <c r="O12" s="17"/>
      <c r="AB12" s="17"/>
      <c r="AC12" s="17"/>
      <c r="AD12" s="17"/>
      <c r="AE12" s="17"/>
      <c r="AF12" s="17"/>
    </row>
    <row r="13" spans="1:32" x14ac:dyDescent="0.3">
      <c r="A13" s="3" t="s">
        <v>3</v>
      </c>
      <c r="B13" s="11">
        <v>0.28599999999999998</v>
      </c>
      <c r="C13" s="11">
        <v>0.435</v>
      </c>
      <c r="D13" s="11">
        <v>0.377</v>
      </c>
      <c r="E13" s="11">
        <v>0.36299999999999999</v>
      </c>
      <c r="F13" s="11">
        <v>0.628</v>
      </c>
      <c r="G13" s="11">
        <v>0.51100000000000001</v>
      </c>
      <c r="H13" s="43">
        <v>0.57399999999999995</v>
      </c>
      <c r="K13" s="17"/>
      <c r="L13" s="17"/>
      <c r="M13" s="17"/>
      <c r="N13" s="17"/>
      <c r="O13" s="17"/>
      <c r="AB13" s="17"/>
      <c r="AC13" s="17"/>
      <c r="AD13" s="17"/>
      <c r="AE13" s="17"/>
      <c r="AF13" s="17"/>
    </row>
    <row r="14" spans="1:32" x14ac:dyDescent="0.3">
      <c r="A14" s="3" t="s">
        <v>3</v>
      </c>
      <c r="B14" s="11">
        <v>0.17899999999999999</v>
      </c>
      <c r="C14" s="11">
        <v>0.39500000000000002</v>
      </c>
      <c r="D14" s="11">
        <v>0.36299999999999999</v>
      </c>
      <c r="E14" s="11">
        <v>0.40699999999999997</v>
      </c>
      <c r="F14" s="11">
        <v>0.6</v>
      </c>
      <c r="G14" s="11">
        <v>0.49299999999999999</v>
      </c>
      <c r="H14" s="43">
        <v>0.51500000000000001</v>
      </c>
      <c r="K14" s="17"/>
      <c r="L14" s="17"/>
      <c r="M14" s="17"/>
      <c r="N14" s="17"/>
      <c r="O14" s="17"/>
      <c r="AB14" s="17"/>
      <c r="AC14" s="17"/>
      <c r="AD14" s="17"/>
      <c r="AE14" s="17"/>
      <c r="AF14" s="17"/>
    </row>
    <row r="17" spans="1:24" ht="15" thickBot="1" x14ac:dyDescent="0.35">
      <c r="A17" s="12" t="s">
        <v>29</v>
      </c>
      <c r="B17" s="2"/>
      <c r="C17" s="2"/>
      <c r="D17" s="4"/>
      <c r="E17" s="4"/>
      <c r="F17" s="4"/>
      <c r="G17" s="4"/>
      <c r="H17" s="4"/>
    </row>
    <row r="18" spans="1:24" ht="15" thickBot="1" x14ac:dyDescent="0.35">
      <c r="A18" s="5" t="s">
        <v>9</v>
      </c>
      <c r="B18" s="6" t="s">
        <v>11</v>
      </c>
      <c r="C18" s="6" t="s">
        <v>13</v>
      </c>
      <c r="D18" s="6" t="s">
        <v>15</v>
      </c>
      <c r="E18" s="6" t="s">
        <v>26</v>
      </c>
      <c r="F18" s="6" t="s">
        <v>27</v>
      </c>
      <c r="G18" s="6" t="s">
        <v>16</v>
      </c>
      <c r="H18" s="45" t="s">
        <v>17</v>
      </c>
      <c r="I18" s="8"/>
      <c r="J18" s="8"/>
      <c r="K18" s="8"/>
      <c r="L18" s="8"/>
      <c r="M18" s="8"/>
      <c r="N18" s="8"/>
      <c r="O18" s="8"/>
    </row>
    <row r="19" spans="1:24" x14ac:dyDescent="0.3">
      <c r="A19" s="14" t="s">
        <v>3</v>
      </c>
      <c r="B19" s="3">
        <f t="shared" ref="B19:H19" si="0">AVERAGE(B$3:B$4,B13:B14)</f>
        <v>0.32874999999999999</v>
      </c>
      <c r="C19" s="3">
        <f t="shared" si="0"/>
        <v>0.442</v>
      </c>
      <c r="D19" s="3">
        <f t="shared" si="0"/>
        <v>0.35749999999999998</v>
      </c>
      <c r="E19" s="3">
        <f t="shared" si="0"/>
        <v>0.34125</v>
      </c>
      <c r="F19" s="3">
        <f t="shared" si="0"/>
        <v>0.59200000000000008</v>
      </c>
      <c r="G19" s="3">
        <f t="shared" si="0"/>
        <v>0.48924999999999996</v>
      </c>
      <c r="H19" s="3">
        <f t="shared" si="0"/>
        <v>0.55125000000000002</v>
      </c>
      <c r="S19" s="17"/>
      <c r="T19" s="17"/>
      <c r="U19" s="17"/>
      <c r="V19" s="17"/>
      <c r="W19" s="17"/>
    </row>
    <row r="20" spans="1:24" x14ac:dyDescent="0.3">
      <c r="A20" s="14"/>
      <c r="S20" s="17"/>
      <c r="T20" s="17"/>
      <c r="U20" s="17"/>
      <c r="V20" s="17"/>
      <c r="W20" s="17"/>
    </row>
    <row r="21" spans="1:24" x14ac:dyDescent="0.3">
      <c r="A21" s="14">
        <v>0.05</v>
      </c>
      <c r="B21" s="3">
        <f t="shared" ref="B21:H21" si="1">AVERAGE(B5:B6)</f>
        <v>0.42049999999999998</v>
      </c>
      <c r="C21" s="3">
        <f t="shared" si="1"/>
        <v>0.41549999999999998</v>
      </c>
      <c r="D21" s="3">
        <f t="shared" si="1"/>
        <v>0.35949999999999999</v>
      </c>
      <c r="E21" s="3">
        <f t="shared" si="1"/>
        <v>0.32950000000000002</v>
      </c>
      <c r="F21" s="3">
        <f t="shared" si="1"/>
        <v>0.51550000000000007</v>
      </c>
      <c r="G21" s="3">
        <f t="shared" si="1"/>
        <v>0.51700000000000002</v>
      </c>
      <c r="H21" s="3">
        <f t="shared" si="1"/>
        <v>0.5665</v>
      </c>
      <c r="S21" s="17"/>
      <c r="T21" s="17"/>
      <c r="U21" s="17"/>
      <c r="V21" s="17"/>
      <c r="W21" s="17"/>
    </row>
    <row r="22" spans="1:24" x14ac:dyDescent="0.3">
      <c r="A22" s="14"/>
      <c r="S22" s="17"/>
      <c r="T22" s="17"/>
      <c r="U22" s="17"/>
      <c r="V22" s="17"/>
      <c r="W22" s="17"/>
    </row>
    <row r="23" spans="1:24" x14ac:dyDescent="0.3">
      <c r="A23" s="14">
        <v>0.5</v>
      </c>
      <c r="B23" s="3">
        <f t="shared" ref="B23:H23" si="2">AVERAGE(B7:B8)</f>
        <v>0.36749999999999999</v>
      </c>
      <c r="C23" s="3">
        <f t="shared" si="2"/>
        <v>0.64549999999999996</v>
      </c>
      <c r="D23" s="3">
        <f t="shared" si="2"/>
        <v>0.41349999999999998</v>
      </c>
      <c r="E23" s="3">
        <f t="shared" si="2"/>
        <v>0.33100000000000002</v>
      </c>
      <c r="F23" s="3">
        <f t="shared" si="2"/>
        <v>0.5625</v>
      </c>
      <c r="G23" s="3">
        <f t="shared" si="2"/>
        <v>0.52700000000000002</v>
      </c>
      <c r="H23" s="3">
        <f t="shared" si="2"/>
        <v>0.52449999999999997</v>
      </c>
      <c r="S23" s="17"/>
      <c r="T23" s="17"/>
      <c r="U23" s="17"/>
      <c r="V23" s="17"/>
      <c r="W23" s="17"/>
    </row>
    <row r="24" spans="1:24" x14ac:dyDescent="0.3">
      <c r="A24" s="14"/>
      <c r="S24" s="17"/>
      <c r="T24" s="17"/>
      <c r="U24" s="17"/>
      <c r="V24" s="17"/>
      <c r="W24" s="17"/>
    </row>
    <row r="25" spans="1:24" x14ac:dyDescent="0.3">
      <c r="A25" s="14">
        <v>5</v>
      </c>
      <c r="B25" s="3">
        <f t="shared" ref="B25:H25" si="3">AVERAGE(B9:B10)</f>
        <v>0.34799999999999998</v>
      </c>
      <c r="C25" s="3">
        <f t="shared" si="3"/>
        <v>0.59799999999999998</v>
      </c>
      <c r="D25" s="3">
        <f t="shared" si="3"/>
        <v>0.45150000000000001</v>
      </c>
      <c r="E25" s="3">
        <f t="shared" si="3"/>
        <v>0.371</v>
      </c>
      <c r="F25" s="3">
        <f t="shared" si="3"/>
        <v>0.56200000000000006</v>
      </c>
      <c r="G25" s="3">
        <f t="shared" si="3"/>
        <v>0.52100000000000002</v>
      </c>
      <c r="H25" s="3">
        <f t="shared" si="3"/>
        <v>0.57699999999999996</v>
      </c>
      <c r="S25" s="17"/>
      <c r="T25" s="17"/>
      <c r="U25" s="17"/>
      <c r="V25" s="17"/>
      <c r="W25" s="17"/>
    </row>
    <row r="26" spans="1:24" x14ac:dyDescent="0.3">
      <c r="A26" s="19"/>
      <c r="S26" s="17"/>
      <c r="T26" s="17"/>
      <c r="U26" s="17"/>
      <c r="V26" s="17"/>
      <c r="W26" s="17"/>
    </row>
    <row r="27" spans="1:24" x14ac:dyDescent="0.3">
      <c r="A27" s="14">
        <v>50</v>
      </c>
      <c r="B27" s="3">
        <f t="shared" ref="B27:H27" si="4">AVERAGE(B11:B12)</f>
        <v>0.33850000000000002</v>
      </c>
      <c r="C27" s="3">
        <f t="shared" si="4"/>
        <v>0.99649999999999994</v>
      </c>
      <c r="D27" s="3">
        <f t="shared" si="4"/>
        <v>0.433</v>
      </c>
      <c r="E27" s="3">
        <f t="shared" si="4"/>
        <v>0.39750000000000002</v>
      </c>
      <c r="F27" s="3">
        <f t="shared" si="4"/>
        <v>0.55000000000000004</v>
      </c>
      <c r="G27" s="3">
        <f t="shared" si="4"/>
        <v>0.52350000000000008</v>
      </c>
      <c r="H27" s="3">
        <f t="shared" si="4"/>
        <v>0.57199999999999995</v>
      </c>
      <c r="S27" s="17"/>
      <c r="T27" s="17"/>
      <c r="U27" s="17"/>
      <c r="V27" s="17"/>
      <c r="W27" s="17"/>
    </row>
    <row r="29" spans="1:24" x14ac:dyDescent="0.3">
      <c r="A29" s="12" t="s">
        <v>150</v>
      </c>
      <c r="B29" s="2"/>
      <c r="C29" s="2"/>
      <c r="X29" s="110"/>
    </row>
    <row r="30" spans="1:24" x14ac:dyDescent="0.3">
      <c r="X30" s="110"/>
    </row>
    <row r="31" spans="1:24" ht="15" thickBot="1" x14ac:dyDescent="0.35">
      <c r="B31" s="4"/>
      <c r="C31" s="4"/>
      <c r="D31" s="4"/>
      <c r="E31" s="4"/>
      <c r="F31" s="4"/>
      <c r="G31" s="4"/>
      <c r="H31" s="4"/>
      <c r="Q31" s="3" t="s">
        <v>3</v>
      </c>
      <c r="R31" s="20">
        <v>100</v>
      </c>
      <c r="X31" s="110"/>
    </row>
    <row r="32" spans="1:24" ht="15" thickBot="1" x14ac:dyDescent="0.35">
      <c r="A32" s="5" t="s">
        <v>9</v>
      </c>
      <c r="B32" s="6" t="s">
        <v>11</v>
      </c>
      <c r="C32" s="44" t="s">
        <v>13</v>
      </c>
      <c r="D32" s="6" t="s">
        <v>15</v>
      </c>
      <c r="E32" s="6" t="s">
        <v>26</v>
      </c>
      <c r="F32" s="6" t="s">
        <v>27</v>
      </c>
      <c r="G32" s="6" t="s">
        <v>16</v>
      </c>
      <c r="H32" s="45" t="s">
        <v>17</v>
      </c>
      <c r="I32" s="8"/>
      <c r="J32" s="8"/>
      <c r="K32" s="8"/>
      <c r="L32" s="8"/>
      <c r="M32" s="8"/>
      <c r="N32" s="8"/>
      <c r="O32" s="8"/>
      <c r="Q32" s="3" t="s">
        <v>23</v>
      </c>
      <c r="R32" s="3" t="s">
        <v>24</v>
      </c>
      <c r="U32" s="8" t="s">
        <v>29</v>
      </c>
      <c r="V32" s="8" t="s">
        <v>1</v>
      </c>
      <c r="X32" s="110"/>
    </row>
    <row r="33" spans="1:26" ht="15.6" x14ac:dyDescent="0.3">
      <c r="A33" s="8" t="s">
        <v>3</v>
      </c>
      <c r="B33" s="32">
        <v>100</v>
      </c>
      <c r="C33" s="40">
        <v>100</v>
      </c>
      <c r="D33" s="32">
        <v>100</v>
      </c>
      <c r="E33" s="32">
        <v>100</v>
      </c>
      <c r="F33" s="32">
        <v>100</v>
      </c>
      <c r="G33" s="32">
        <v>100</v>
      </c>
      <c r="H33" s="32">
        <v>100</v>
      </c>
      <c r="I33" s="22"/>
      <c r="J33" s="22"/>
      <c r="K33" s="22"/>
      <c r="L33" s="22"/>
      <c r="M33" s="22"/>
      <c r="N33" s="22"/>
      <c r="O33" s="40"/>
      <c r="T33" s="24" t="s">
        <v>2</v>
      </c>
      <c r="U33" s="25">
        <f>AVERAGE(B33:C33,D33:H33)</f>
        <v>100</v>
      </c>
      <c r="V33" s="26">
        <f>STDEV(B33:H33)</f>
        <v>0</v>
      </c>
      <c r="X33" s="131"/>
    </row>
    <row r="34" spans="1:26" ht="15.6" x14ac:dyDescent="0.3">
      <c r="A34" s="8"/>
      <c r="B34" s="32"/>
      <c r="C34" s="40"/>
      <c r="D34" s="32"/>
      <c r="E34" s="32"/>
      <c r="F34" s="32"/>
      <c r="G34" s="32"/>
      <c r="H34" s="32"/>
      <c r="I34" s="22"/>
      <c r="J34" s="22"/>
      <c r="O34" s="15"/>
      <c r="T34" s="24">
        <v>0.05</v>
      </c>
      <c r="U34" s="25">
        <f>AVERAGE(H45,D35,E35:H35,)</f>
        <v>84.343587404439049</v>
      </c>
      <c r="V34" s="26">
        <f>STDEV(D35,E35:H35,H45)</f>
        <v>6.4590316575115887</v>
      </c>
      <c r="X34" s="131"/>
    </row>
    <row r="35" spans="1:26" ht="15.6" x14ac:dyDescent="0.3">
      <c r="A35" s="8">
        <v>0.05</v>
      </c>
      <c r="B35" s="50">
        <f t="shared" ref="B35:H35" si="5">(B21*$R$31)/B19</f>
        <v>127.90874524714829</v>
      </c>
      <c r="C35" s="40">
        <f t="shared" si="5"/>
        <v>94.004524886877817</v>
      </c>
      <c r="D35" s="32">
        <f t="shared" si="5"/>
        <v>100.55944055944055</v>
      </c>
      <c r="E35" s="32">
        <f t="shared" si="5"/>
        <v>96.556776556776569</v>
      </c>
      <c r="F35" s="32">
        <f t="shared" si="5"/>
        <v>87.077702702702695</v>
      </c>
      <c r="G35" s="32">
        <f t="shared" si="5"/>
        <v>105.67194685743486</v>
      </c>
      <c r="H35" s="32">
        <f t="shared" si="5"/>
        <v>102.76643990929705</v>
      </c>
      <c r="I35" s="22"/>
      <c r="J35" s="40"/>
      <c r="K35" s="22"/>
      <c r="L35" s="22"/>
      <c r="M35" s="22"/>
      <c r="N35" s="22"/>
      <c r="O35" s="40"/>
      <c r="T35" s="24">
        <v>0.5</v>
      </c>
      <c r="U35" s="25">
        <f>AVERAGE(,E37:H37,B37,H46)</f>
        <v>86.856614587328437</v>
      </c>
      <c r="V35" s="26">
        <f>STDEV(B37,D37:G37,H46)</f>
        <v>8.2942160486551426</v>
      </c>
      <c r="X35" s="131"/>
      <c r="Z35" s="51"/>
    </row>
    <row r="36" spans="1:26" ht="15.6" x14ac:dyDescent="0.3">
      <c r="A36" s="8"/>
      <c r="B36" s="32"/>
      <c r="C36" s="40"/>
      <c r="D36" s="32"/>
      <c r="E36" s="32"/>
      <c r="F36" s="32"/>
      <c r="G36" s="32"/>
      <c r="H36" s="32"/>
      <c r="I36" s="22"/>
      <c r="J36" s="22"/>
      <c r="O36" s="15"/>
      <c r="T36" s="24">
        <v>5</v>
      </c>
      <c r="U36" s="25">
        <f>AVERAGE(B39,E39:H39,H47)</f>
        <v>104.13332421105115</v>
      </c>
      <c r="V36" s="26">
        <f>STDEV(B39,D39:H39)</f>
        <v>10.234427831276371</v>
      </c>
      <c r="X36" s="131"/>
      <c r="Z36" s="51"/>
    </row>
    <row r="37" spans="1:26" ht="15.6" x14ac:dyDescent="0.3">
      <c r="A37" s="8">
        <v>0.5</v>
      </c>
      <c r="B37" s="32">
        <f t="shared" ref="B37:H37" si="6">(B23*$R$31)/B$19</f>
        <v>111.78707224334602</v>
      </c>
      <c r="C37" s="40">
        <f t="shared" si="6"/>
        <v>146.04072398190044</v>
      </c>
      <c r="D37" s="33">
        <f t="shared" si="6"/>
        <v>115.66433566433565</v>
      </c>
      <c r="E37" s="32">
        <f t="shared" si="6"/>
        <v>96.996336996337007</v>
      </c>
      <c r="F37" s="32">
        <f t="shared" si="6"/>
        <v>95.016891891891873</v>
      </c>
      <c r="G37" s="32">
        <f t="shared" si="6"/>
        <v>107.7158916709249</v>
      </c>
      <c r="H37" s="32">
        <f t="shared" si="6"/>
        <v>95.147392290249428</v>
      </c>
      <c r="I37" s="22"/>
      <c r="J37" s="40"/>
      <c r="K37" s="40"/>
      <c r="L37" s="22"/>
      <c r="M37" s="22"/>
      <c r="N37" s="22"/>
      <c r="O37" s="40"/>
      <c r="S37" s="28"/>
      <c r="T37" s="24">
        <v>50</v>
      </c>
      <c r="U37" s="25">
        <f>AVERAGE(B41,D41:H41)</f>
        <v>107.37304429954798</v>
      </c>
      <c r="V37" s="26">
        <f>STDEV(B41,D41:H41)</f>
        <v>10.137534509631374</v>
      </c>
      <c r="X37" s="131"/>
      <c r="Z37" s="51"/>
    </row>
    <row r="38" spans="1:26" x14ac:dyDescent="0.3">
      <c r="A38" s="8"/>
      <c r="B38" s="32"/>
      <c r="C38" s="40"/>
      <c r="D38" s="32"/>
      <c r="E38" s="32"/>
      <c r="F38" s="32"/>
      <c r="G38" s="32"/>
      <c r="H38" s="32"/>
      <c r="I38" s="22"/>
      <c r="J38" s="22"/>
      <c r="O38" s="15"/>
      <c r="X38" s="110"/>
      <c r="Z38" s="51"/>
    </row>
    <row r="39" spans="1:26" ht="21" x14ac:dyDescent="0.4">
      <c r="A39" s="8">
        <v>5</v>
      </c>
      <c r="B39" s="32">
        <f t="shared" ref="B39:H39" si="7">(B25*$R$31)/B$19</f>
        <v>105.85551330798479</v>
      </c>
      <c r="C39" s="40">
        <f t="shared" si="7"/>
        <v>135.29411764705881</v>
      </c>
      <c r="D39" s="52">
        <f t="shared" si="7"/>
        <v>126.29370629370629</v>
      </c>
      <c r="E39" s="32">
        <f t="shared" si="7"/>
        <v>108.71794871794873</v>
      </c>
      <c r="F39" s="32">
        <f t="shared" si="7"/>
        <v>94.932432432432421</v>
      </c>
      <c r="G39" s="32">
        <f t="shared" si="7"/>
        <v>106.48952478283087</v>
      </c>
      <c r="H39" s="32">
        <f t="shared" si="7"/>
        <v>104.67120181405895</v>
      </c>
      <c r="I39" s="22"/>
      <c r="J39" s="22"/>
      <c r="K39" s="22"/>
      <c r="L39" s="22"/>
      <c r="M39" s="22"/>
      <c r="N39" s="22"/>
      <c r="O39" s="40"/>
      <c r="T39" s="37" t="s">
        <v>7</v>
      </c>
      <c r="X39" s="51"/>
      <c r="Z39" s="51"/>
    </row>
    <row r="40" spans="1:26" x14ac:dyDescent="0.3">
      <c r="A40" s="8"/>
      <c r="B40" s="32"/>
      <c r="C40" s="40"/>
      <c r="D40" s="32"/>
      <c r="E40" s="32"/>
      <c r="F40" s="32"/>
      <c r="G40" s="32"/>
      <c r="H40" s="32"/>
      <c r="I40" s="22"/>
      <c r="J40" s="22"/>
      <c r="O40" s="15"/>
      <c r="Z40" s="51"/>
    </row>
    <row r="41" spans="1:26" x14ac:dyDescent="0.3">
      <c r="A41" s="8">
        <v>50</v>
      </c>
      <c r="B41" s="32">
        <f t="shared" ref="B41:H41" si="8">(B27*$R$31)/B$19</f>
        <v>102.96577946768062</v>
      </c>
      <c r="C41" s="40">
        <f t="shared" si="8"/>
        <v>225.45248868778279</v>
      </c>
      <c r="D41" s="32">
        <f t="shared" si="8"/>
        <v>121.11888111888112</v>
      </c>
      <c r="E41" s="32">
        <f t="shared" si="8"/>
        <v>116.48351648351648</v>
      </c>
      <c r="F41" s="32">
        <f t="shared" si="8"/>
        <v>92.905405405405403</v>
      </c>
      <c r="G41" s="32">
        <f t="shared" si="8"/>
        <v>107.00051098620339</v>
      </c>
      <c r="H41" s="32">
        <f t="shared" si="8"/>
        <v>103.76417233560089</v>
      </c>
      <c r="I41" s="22"/>
      <c r="J41" s="22"/>
      <c r="K41" s="22"/>
      <c r="L41" s="22"/>
      <c r="M41" s="22"/>
      <c r="N41" s="22"/>
      <c r="O41" s="40"/>
      <c r="Z41" s="51"/>
    </row>
    <row r="42" spans="1:26" x14ac:dyDescent="0.3">
      <c r="Z42" s="51"/>
    </row>
    <row r="44" spans="1:26" ht="57.6" x14ac:dyDescent="0.3">
      <c r="G44" s="120" t="s">
        <v>154</v>
      </c>
      <c r="H44" s="114" t="s">
        <v>29</v>
      </c>
    </row>
    <row r="45" spans="1:26" x14ac:dyDescent="0.3">
      <c r="G45" s="113" t="s">
        <v>169</v>
      </c>
      <c r="H45" s="127">
        <f>AVERAGE(C35,D35:H35)</f>
        <v>97.772805245421594</v>
      </c>
    </row>
    <row r="46" spans="1:26" x14ac:dyDescent="0.3">
      <c r="G46" s="113" t="s">
        <v>170</v>
      </c>
      <c r="H46" s="129">
        <f>AVERAGE(E37:H37,B37)</f>
        <v>101.33271701854984</v>
      </c>
    </row>
    <row r="47" spans="1:26" x14ac:dyDescent="0.3">
      <c r="G47" s="113" t="s">
        <v>164</v>
      </c>
      <c r="H47" s="130">
        <f>AVERAGE(E39:H39,B39)</f>
        <v>104.13332421105115</v>
      </c>
    </row>
    <row r="48" spans="1:26" x14ac:dyDescent="0.3">
      <c r="H48" s="38"/>
    </row>
    <row r="49" spans="2:8" x14ac:dyDescent="0.3">
      <c r="H49" s="38"/>
    </row>
    <row r="50" spans="2:8" x14ac:dyDescent="0.3">
      <c r="H50" s="38"/>
    </row>
    <row r="52" spans="2:8" x14ac:dyDescent="0.3">
      <c r="B52" s="8"/>
      <c r="H52" s="38"/>
    </row>
    <row r="53" spans="2:8" x14ac:dyDescent="0.3">
      <c r="B53" s="8"/>
    </row>
    <row r="54" spans="2:8" x14ac:dyDescent="0.3">
      <c r="B54" s="8"/>
    </row>
    <row r="55" spans="2:8" x14ac:dyDescent="0.3">
      <c r="B55" s="8"/>
    </row>
    <row r="56" spans="2:8" x14ac:dyDescent="0.3">
      <c r="B56" s="8"/>
    </row>
    <row r="63" spans="2:8" x14ac:dyDescent="0.3">
      <c r="B63" s="8"/>
      <c r="C63" s="8"/>
      <c r="D63" s="8"/>
      <c r="E63" s="8"/>
      <c r="F63" s="8"/>
    </row>
    <row r="64" spans="2:8" x14ac:dyDescent="0.3">
      <c r="B64" s="38"/>
      <c r="C64" s="48"/>
      <c r="D64" s="38"/>
      <c r="E64" s="38"/>
      <c r="F64" s="38"/>
      <c r="H64" s="38"/>
    </row>
    <row r="65" spans="2:8" x14ac:dyDescent="0.3">
      <c r="B65" s="38"/>
      <c r="C65" s="38"/>
      <c r="D65" s="48"/>
      <c r="E65" s="48"/>
      <c r="F65" s="38"/>
      <c r="H65" s="38"/>
    </row>
    <row r="66" spans="2:8" x14ac:dyDescent="0.3">
      <c r="B66" s="38"/>
      <c r="C66" s="38"/>
      <c r="D66" s="38"/>
      <c r="E66" s="38"/>
      <c r="F66" s="38"/>
      <c r="H66" s="38"/>
    </row>
    <row r="67" spans="2:8" x14ac:dyDescent="0.3">
      <c r="B67" s="38"/>
      <c r="C67" s="38"/>
      <c r="D67" s="38"/>
      <c r="E67" s="38"/>
      <c r="F67" s="38"/>
    </row>
    <row r="68" spans="2:8" x14ac:dyDescent="0.3">
      <c r="B68" s="38"/>
      <c r="C68" s="38"/>
      <c r="D68" s="38"/>
      <c r="E68" s="38"/>
      <c r="F68" s="38"/>
    </row>
    <row r="69" spans="2:8" x14ac:dyDescent="0.3">
      <c r="B69" s="38"/>
      <c r="C69" s="38"/>
      <c r="D69" s="38"/>
      <c r="E69" s="38"/>
      <c r="F69" s="38"/>
    </row>
    <row r="70" spans="2:8" x14ac:dyDescent="0.3">
      <c r="C70" s="38"/>
      <c r="D70" s="38"/>
      <c r="E70" s="38"/>
      <c r="F70" s="38"/>
    </row>
    <row r="71" spans="2:8" x14ac:dyDescent="0.3">
      <c r="C71" s="38"/>
      <c r="D71" s="38"/>
      <c r="E71" s="38"/>
      <c r="F71" s="38"/>
    </row>
    <row r="72" spans="2:8" x14ac:dyDescent="0.3">
      <c r="B72" s="8"/>
      <c r="C72" s="8"/>
      <c r="D72" s="8"/>
      <c r="E72" s="8"/>
      <c r="F72" s="8"/>
    </row>
    <row r="73" spans="2:8" x14ac:dyDescent="0.3">
      <c r="B73" s="38"/>
      <c r="C73" s="48"/>
      <c r="D73" s="38"/>
      <c r="E73" s="38"/>
      <c r="F73" s="38"/>
    </row>
    <row r="74" spans="2:8" x14ac:dyDescent="0.3">
      <c r="B74" s="38"/>
      <c r="C74" s="38"/>
      <c r="D74" s="48"/>
      <c r="E74" s="48"/>
      <c r="F74" s="38"/>
    </row>
    <row r="75" spans="2:8" x14ac:dyDescent="0.3">
      <c r="B75" s="38"/>
      <c r="C75" s="38"/>
      <c r="D75" s="38"/>
      <c r="E75" s="38"/>
      <c r="F75" s="38"/>
    </row>
    <row r="76" spans="2:8" x14ac:dyDescent="0.3">
      <c r="B76" s="38"/>
      <c r="C76" s="38"/>
      <c r="D76" s="38"/>
      <c r="E76" s="38"/>
      <c r="F76" s="38"/>
    </row>
    <row r="77" spans="2:8" x14ac:dyDescent="0.3">
      <c r="B77" s="38"/>
      <c r="C77" s="38"/>
      <c r="D77" s="38"/>
      <c r="E77" s="38"/>
      <c r="F77" s="38"/>
    </row>
    <row r="78" spans="2:8" x14ac:dyDescent="0.3">
      <c r="B78" s="38"/>
      <c r="C78" s="38"/>
      <c r="D78" s="38"/>
      <c r="E78" s="38"/>
      <c r="F78" s="3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1117-3626-4011-89A9-CBD591A9EA9E}">
  <dimension ref="A1:AG66"/>
  <sheetViews>
    <sheetView topLeftCell="A7" zoomScale="53" zoomScaleNormal="53" workbookViewId="0">
      <selection activeCell="G44" sqref="G44:H44"/>
    </sheetView>
  </sheetViews>
  <sheetFormatPr defaultColWidth="8.6640625" defaultRowHeight="14.4" x14ac:dyDescent="0.3"/>
  <cols>
    <col min="1" max="1" width="10.88671875" style="3" customWidth="1"/>
    <col min="2" max="6" width="8.6640625" style="3"/>
    <col min="7" max="7" width="9.44140625" style="3" customWidth="1"/>
    <col min="8" max="16384" width="8.6640625" style="3"/>
  </cols>
  <sheetData>
    <row r="1" spans="1:33" x14ac:dyDescent="0.3">
      <c r="A1" s="1" t="s">
        <v>146</v>
      </c>
      <c r="B1" s="2"/>
      <c r="C1" s="2"/>
    </row>
    <row r="3" spans="1:33" ht="15" thickBot="1" x14ac:dyDescent="0.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5" thickBot="1" x14ac:dyDescent="0.35">
      <c r="A4" s="5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3</v>
      </c>
      <c r="S4" s="5" t="s">
        <v>9</v>
      </c>
      <c r="T4" s="6" t="s">
        <v>10</v>
      </c>
      <c r="U4" s="6" t="s">
        <v>11</v>
      </c>
      <c r="V4" s="6" t="s">
        <v>12</v>
      </c>
      <c r="W4" s="6" t="s">
        <v>13</v>
      </c>
      <c r="X4" s="6" t="s">
        <v>14</v>
      </c>
      <c r="Y4" s="6" t="s">
        <v>15</v>
      </c>
      <c r="Z4" s="6" t="s">
        <v>16</v>
      </c>
      <c r="AA4" s="6" t="s">
        <v>17</v>
      </c>
      <c r="AB4" s="7" t="s">
        <v>18</v>
      </c>
      <c r="AC4" s="7" t="s">
        <v>19</v>
      </c>
      <c r="AD4" s="7" t="s">
        <v>20</v>
      </c>
      <c r="AE4" s="7" t="s">
        <v>21</v>
      </c>
      <c r="AF4" s="7" t="s">
        <v>22</v>
      </c>
      <c r="AG4" s="7" t="s">
        <v>3</v>
      </c>
    </row>
    <row r="5" spans="1:33" x14ac:dyDescent="0.3">
      <c r="A5" s="8" t="s">
        <v>31</v>
      </c>
      <c r="B5" s="16">
        <v>0.30399999999999994</v>
      </c>
      <c r="C5" s="3">
        <v>0.28500000000000003</v>
      </c>
      <c r="D5" s="3">
        <v>0.35599999999999993</v>
      </c>
      <c r="E5" s="16">
        <v>0.245</v>
      </c>
      <c r="F5" s="16">
        <v>0.32299999999999995</v>
      </c>
      <c r="G5" s="3">
        <v>0.40899999999999992</v>
      </c>
      <c r="H5" s="3">
        <v>0.23499999999999999</v>
      </c>
      <c r="I5" s="3">
        <v>0.42600000000000005</v>
      </c>
      <c r="J5" s="3">
        <v>0.245</v>
      </c>
      <c r="K5">
        <v>1.1030000000000002</v>
      </c>
      <c r="L5">
        <v>1.2690000000000001</v>
      </c>
      <c r="M5">
        <v>0.9910000000000001</v>
      </c>
      <c r="N5">
        <v>0.8650000000000001</v>
      </c>
      <c r="O5">
        <v>0.89300000000000013</v>
      </c>
      <c r="S5" s="14" t="s">
        <v>31</v>
      </c>
      <c r="T5" s="3">
        <f t="shared" ref="T5:AB14" si="0">B5*1</f>
        <v>0.30399999999999994</v>
      </c>
      <c r="U5" s="3">
        <f t="shared" si="0"/>
        <v>0.28500000000000003</v>
      </c>
      <c r="V5" s="3">
        <f t="shared" si="0"/>
        <v>0.35599999999999993</v>
      </c>
      <c r="W5" s="3">
        <f t="shared" si="0"/>
        <v>0.245</v>
      </c>
      <c r="X5" s="3">
        <f t="shared" si="0"/>
        <v>0.32299999999999995</v>
      </c>
      <c r="Y5" s="3">
        <f t="shared" si="0"/>
        <v>0.40899999999999992</v>
      </c>
      <c r="Z5" s="3">
        <f t="shared" si="0"/>
        <v>0.23499999999999999</v>
      </c>
      <c r="AA5" s="3">
        <f t="shared" si="0"/>
        <v>0.42600000000000005</v>
      </c>
      <c r="AB5" s="3">
        <f t="shared" si="0"/>
        <v>0.245</v>
      </c>
      <c r="AC5">
        <v>1.1030000000000002</v>
      </c>
      <c r="AD5">
        <v>1.2690000000000001</v>
      </c>
      <c r="AE5">
        <v>0.9910000000000001</v>
      </c>
      <c r="AF5">
        <v>0.8650000000000001</v>
      </c>
      <c r="AG5">
        <v>0.89300000000000013</v>
      </c>
    </row>
    <row r="6" spans="1:33" x14ac:dyDescent="0.3">
      <c r="A6" s="8" t="s">
        <v>31</v>
      </c>
      <c r="B6" s="16">
        <v>0.33100000000000007</v>
      </c>
      <c r="C6" s="3">
        <v>0.34</v>
      </c>
      <c r="D6" s="3">
        <v>0.39700000000000002</v>
      </c>
      <c r="E6" s="16">
        <v>0.31199999999999994</v>
      </c>
      <c r="F6" s="16">
        <v>0.36099999999999999</v>
      </c>
      <c r="G6" s="3">
        <v>0.44999999999999996</v>
      </c>
      <c r="H6" s="3">
        <v>0.29500000000000004</v>
      </c>
      <c r="I6" s="3">
        <v>0.47</v>
      </c>
      <c r="J6" s="3">
        <v>0.28700000000000003</v>
      </c>
      <c r="K6">
        <v>1.2170000000000001</v>
      </c>
      <c r="L6">
        <v>1.319</v>
      </c>
      <c r="M6">
        <v>1.034</v>
      </c>
      <c r="N6">
        <v>0.97799999999999998</v>
      </c>
      <c r="O6">
        <v>0.95999999999999985</v>
      </c>
      <c r="S6" s="14" t="s">
        <v>31</v>
      </c>
      <c r="T6" s="3">
        <f t="shared" si="0"/>
        <v>0.33100000000000007</v>
      </c>
      <c r="U6" s="3">
        <f t="shared" si="0"/>
        <v>0.34</v>
      </c>
      <c r="V6" s="3">
        <f t="shared" si="0"/>
        <v>0.39700000000000002</v>
      </c>
      <c r="W6" s="3">
        <f t="shared" si="0"/>
        <v>0.31199999999999994</v>
      </c>
      <c r="X6" s="3">
        <f t="shared" si="0"/>
        <v>0.36099999999999999</v>
      </c>
      <c r="Y6" s="3">
        <f t="shared" si="0"/>
        <v>0.44999999999999996</v>
      </c>
      <c r="Z6" s="3">
        <f t="shared" si="0"/>
        <v>0.29500000000000004</v>
      </c>
      <c r="AA6" s="3">
        <f t="shared" si="0"/>
        <v>0.47</v>
      </c>
      <c r="AB6" s="3">
        <f t="shared" si="0"/>
        <v>0.28700000000000003</v>
      </c>
      <c r="AC6">
        <v>1.2170000000000001</v>
      </c>
      <c r="AD6">
        <v>1.319</v>
      </c>
      <c r="AE6">
        <v>1.034</v>
      </c>
      <c r="AF6">
        <v>0.97799999999999998</v>
      </c>
      <c r="AG6">
        <v>0.95999999999999985</v>
      </c>
    </row>
    <row r="7" spans="1:33" x14ac:dyDescent="0.3">
      <c r="A7" s="8">
        <v>0.05</v>
      </c>
      <c r="B7" s="16">
        <v>0.35199999999999998</v>
      </c>
      <c r="C7" s="3">
        <v>0.373</v>
      </c>
      <c r="D7" s="3">
        <v>0.44500000000000006</v>
      </c>
      <c r="E7" s="16">
        <v>0.22600000000000009</v>
      </c>
      <c r="F7" s="16">
        <v>0.32300000000000006</v>
      </c>
      <c r="G7" s="3">
        <v>0.44999999999999996</v>
      </c>
      <c r="H7" s="3">
        <v>0.26200000000000001</v>
      </c>
      <c r="I7" s="3">
        <v>0.45499999999999996</v>
      </c>
      <c r="J7" s="3">
        <v>0.30699999999999994</v>
      </c>
      <c r="K7">
        <v>1.1379999999999999</v>
      </c>
      <c r="L7">
        <v>1.28</v>
      </c>
      <c r="M7">
        <v>1.046</v>
      </c>
      <c r="N7">
        <v>0.877</v>
      </c>
      <c r="O7">
        <v>0.94799999999999995</v>
      </c>
      <c r="S7" s="8">
        <v>0.05</v>
      </c>
      <c r="T7" s="3">
        <f t="shared" si="0"/>
        <v>0.35199999999999998</v>
      </c>
      <c r="U7" s="3">
        <f t="shared" si="0"/>
        <v>0.373</v>
      </c>
      <c r="V7" s="3">
        <f t="shared" si="0"/>
        <v>0.44500000000000006</v>
      </c>
      <c r="W7" s="3">
        <f t="shared" si="0"/>
        <v>0.22600000000000009</v>
      </c>
      <c r="X7" s="3">
        <f t="shared" si="0"/>
        <v>0.32300000000000006</v>
      </c>
      <c r="Y7" s="3">
        <f t="shared" si="0"/>
        <v>0.44999999999999996</v>
      </c>
      <c r="Z7" s="3">
        <f t="shared" si="0"/>
        <v>0.26200000000000001</v>
      </c>
      <c r="AA7" s="3">
        <f t="shared" si="0"/>
        <v>0.45499999999999996</v>
      </c>
      <c r="AB7" s="3">
        <f t="shared" si="0"/>
        <v>0.30699999999999994</v>
      </c>
      <c r="AC7">
        <v>1.1379999999999999</v>
      </c>
      <c r="AD7">
        <v>1.28</v>
      </c>
      <c r="AE7">
        <v>1.046</v>
      </c>
      <c r="AF7">
        <v>0.877</v>
      </c>
      <c r="AG7">
        <v>0.94799999999999995</v>
      </c>
    </row>
    <row r="8" spans="1:33" x14ac:dyDescent="0.3">
      <c r="A8" s="8">
        <v>0.05</v>
      </c>
      <c r="B8" s="16">
        <v>0.29900000000000004</v>
      </c>
      <c r="C8" s="3">
        <v>0.30699999999999994</v>
      </c>
      <c r="D8" s="3">
        <v>0.43600000000000005</v>
      </c>
      <c r="E8" s="16">
        <v>0.30800000000000005</v>
      </c>
      <c r="F8" s="16">
        <v>0.3660000000000001</v>
      </c>
      <c r="G8" s="3">
        <v>0.47899999999999998</v>
      </c>
      <c r="H8" s="3">
        <v>0.27700000000000002</v>
      </c>
      <c r="I8" s="3">
        <v>0.36799999999999999</v>
      </c>
      <c r="J8" s="3">
        <v>0.30200000000000005</v>
      </c>
      <c r="K8">
        <v>1.032</v>
      </c>
      <c r="L8">
        <v>1.2170000000000001</v>
      </c>
      <c r="M8">
        <v>1.119</v>
      </c>
      <c r="N8">
        <v>0.93399999999999994</v>
      </c>
      <c r="O8">
        <v>0.8829999999999999</v>
      </c>
      <c r="S8" s="8">
        <v>0.05</v>
      </c>
      <c r="T8" s="3">
        <f t="shared" si="0"/>
        <v>0.29900000000000004</v>
      </c>
      <c r="U8" s="3">
        <f t="shared" si="0"/>
        <v>0.30699999999999994</v>
      </c>
      <c r="V8" s="3">
        <f t="shared" si="0"/>
        <v>0.43600000000000005</v>
      </c>
      <c r="W8" s="3">
        <f t="shared" si="0"/>
        <v>0.30800000000000005</v>
      </c>
      <c r="X8" s="3">
        <f t="shared" si="0"/>
        <v>0.3660000000000001</v>
      </c>
      <c r="Y8" s="3">
        <f t="shared" si="0"/>
        <v>0.47899999999999998</v>
      </c>
      <c r="Z8" s="3">
        <f t="shared" si="0"/>
        <v>0.27700000000000002</v>
      </c>
      <c r="AA8" s="3">
        <f t="shared" si="0"/>
        <v>0.36799999999999999</v>
      </c>
      <c r="AB8" s="3">
        <f t="shared" si="0"/>
        <v>0.30200000000000005</v>
      </c>
      <c r="AC8">
        <v>1.032</v>
      </c>
      <c r="AD8">
        <v>1.2170000000000001</v>
      </c>
      <c r="AE8">
        <v>1.119</v>
      </c>
      <c r="AF8">
        <v>0.93399999999999994</v>
      </c>
      <c r="AG8">
        <v>0.8829999999999999</v>
      </c>
    </row>
    <row r="9" spans="1:33" x14ac:dyDescent="0.3">
      <c r="A9" s="8">
        <v>0.5</v>
      </c>
      <c r="B9" s="16">
        <v>0.31199999999999994</v>
      </c>
      <c r="C9" s="3">
        <v>0.35899999999999999</v>
      </c>
      <c r="D9" s="3">
        <v>0.41600000000000004</v>
      </c>
      <c r="E9" s="16">
        <v>0.24900000000000011</v>
      </c>
      <c r="F9" s="16">
        <v>0.379</v>
      </c>
      <c r="G9" s="3">
        <v>0.41999999999999993</v>
      </c>
      <c r="H9" s="3">
        <v>0.254</v>
      </c>
      <c r="I9" s="3">
        <v>0.38800000000000001</v>
      </c>
      <c r="J9" s="3">
        <v>0.32999999999999996</v>
      </c>
      <c r="K9">
        <v>0.71399999999999997</v>
      </c>
      <c r="L9">
        <v>1.2600000000000002</v>
      </c>
      <c r="M9">
        <v>1.1629999999999998</v>
      </c>
      <c r="N9">
        <v>0.97700000000000009</v>
      </c>
      <c r="O9">
        <v>1.0459999999999998</v>
      </c>
      <c r="S9" s="8">
        <v>0.5</v>
      </c>
      <c r="T9" s="3">
        <f t="shared" si="0"/>
        <v>0.31199999999999994</v>
      </c>
      <c r="U9" s="3">
        <f t="shared" si="0"/>
        <v>0.35899999999999999</v>
      </c>
      <c r="V9" s="3">
        <f t="shared" si="0"/>
        <v>0.41600000000000004</v>
      </c>
      <c r="W9" s="3">
        <f t="shared" si="0"/>
        <v>0.24900000000000011</v>
      </c>
      <c r="X9" s="3">
        <f t="shared" si="0"/>
        <v>0.379</v>
      </c>
      <c r="Y9" s="3">
        <f t="shared" si="0"/>
        <v>0.41999999999999993</v>
      </c>
      <c r="Z9" s="3">
        <f t="shared" si="0"/>
        <v>0.254</v>
      </c>
      <c r="AA9" s="3">
        <f t="shared" si="0"/>
        <v>0.38800000000000001</v>
      </c>
      <c r="AB9" s="3">
        <f t="shared" si="0"/>
        <v>0.32999999999999996</v>
      </c>
      <c r="AC9">
        <v>0.71399999999999997</v>
      </c>
      <c r="AD9">
        <v>1.2600000000000002</v>
      </c>
      <c r="AE9">
        <v>1.1629999999999998</v>
      </c>
      <c r="AF9">
        <v>0.97700000000000009</v>
      </c>
      <c r="AG9">
        <v>1.0459999999999998</v>
      </c>
    </row>
    <row r="10" spans="1:33" x14ac:dyDescent="0.3">
      <c r="A10" s="8">
        <v>0.5</v>
      </c>
      <c r="B10" s="16">
        <v>0.29599999999999993</v>
      </c>
      <c r="C10" s="3">
        <v>0.33100000000000002</v>
      </c>
      <c r="D10" s="3">
        <v>0.45100000000000007</v>
      </c>
      <c r="E10" s="16">
        <v>0.27299999999999991</v>
      </c>
      <c r="F10" s="16">
        <v>0.6100000000000001</v>
      </c>
      <c r="G10" s="3">
        <v>0.51300000000000012</v>
      </c>
      <c r="H10" s="3">
        <v>0.28600000000000003</v>
      </c>
      <c r="I10" s="3">
        <v>0.33999999999999997</v>
      </c>
      <c r="J10" s="3">
        <v>0.29399999999999993</v>
      </c>
      <c r="K10">
        <v>0.75</v>
      </c>
      <c r="L10">
        <v>1.1419999999999999</v>
      </c>
      <c r="M10">
        <v>1.109</v>
      </c>
      <c r="N10">
        <v>0.97500000000000009</v>
      </c>
      <c r="O10">
        <v>1.1179999999999999</v>
      </c>
      <c r="S10" s="8">
        <v>0.5</v>
      </c>
      <c r="T10" s="3">
        <f t="shared" si="0"/>
        <v>0.29599999999999993</v>
      </c>
      <c r="U10" s="3">
        <f t="shared" si="0"/>
        <v>0.33100000000000002</v>
      </c>
      <c r="V10" s="3">
        <f t="shared" si="0"/>
        <v>0.45100000000000007</v>
      </c>
      <c r="W10" s="3">
        <f t="shared" si="0"/>
        <v>0.27299999999999991</v>
      </c>
      <c r="X10" s="3">
        <f t="shared" si="0"/>
        <v>0.6100000000000001</v>
      </c>
      <c r="Y10" s="3">
        <f t="shared" si="0"/>
        <v>0.51300000000000012</v>
      </c>
      <c r="Z10" s="3">
        <f t="shared" si="0"/>
        <v>0.28600000000000003</v>
      </c>
      <c r="AA10" s="3">
        <f t="shared" si="0"/>
        <v>0.33999999999999997</v>
      </c>
      <c r="AB10" s="3">
        <f t="shared" si="0"/>
        <v>0.29399999999999993</v>
      </c>
      <c r="AC10">
        <v>0.75</v>
      </c>
      <c r="AD10">
        <v>1.1419999999999999</v>
      </c>
      <c r="AE10">
        <v>1.109</v>
      </c>
      <c r="AF10">
        <v>0.97500000000000009</v>
      </c>
      <c r="AG10">
        <v>1.1179999999999999</v>
      </c>
    </row>
    <row r="11" spans="1:33" x14ac:dyDescent="0.3">
      <c r="A11" s="8">
        <v>5</v>
      </c>
      <c r="B11" s="16">
        <v>0.34099999999999997</v>
      </c>
      <c r="C11" s="3">
        <v>0.35800000000000004</v>
      </c>
      <c r="D11" s="3">
        <v>0.41500000000000004</v>
      </c>
      <c r="E11" s="16">
        <v>0.27900000000000003</v>
      </c>
      <c r="F11" s="16">
        <v>0.3590000000000001</v>
      </c>
      <c r="G11" s="3">
        <v>0.44999999999999996</v>
      </c>
      <c r="H11" s="3">
        <v>0.27400000000000002</v>
      </c>
      <c r="I11" s="3">
        <v>0.40699999999999997</v>
      </c>
      <c r="J11" s="3">
        <v>0.24</v>
      </c>
      <c r="K11">
        <v>1.282</v>
      </c>
      <c r="L11">
        <v>1.1080000000000001</v>
      </c>
      <c r="M11">
        <v>1.111</v>
      </c>
      <c r="N11">
        <v>0.93900000000000006</v>
      </c>
      <c r="O11">
        <v>1.1039999999999999</v>
      </c>
      <c r="S11" s="8">
        <v>5</v>
      </c>
      <c r="T11" s="3">
        <f t="shared" si="0"/>
        <v>0.34099999999999997</v>
      </c>
      <c r="U11" s="3">
        <f t="shared" si="0"/>
        <v>0.35800000000000004</v>
      </c>
      <c r="V11" s="3">
        <f t="shared" si="0"/>
        <v>0.41500000000000004</v>
      </c>
      <c r="W11" s="3">
        <f t="shared" si="0"/>
        <v>0.27900000000000003</v>
      </c>
      <c r="X11" s="3">
        <f t="shared" si="0"/>
        <v>0.3590000000000001</v>
      </c>
      <c r="Y11" s="3">
        <f t="shared" si="0"/>
        <v>0.44999999999999996</v>
      </c>
      <c r="Z11" s="3">
        <f t="shared" si="0"/>
        <v>0.27400000000000002</v>
      </c>
      <c r="AA11" s="3">
        <f t="shared" si="0"/>
        <v>0.40699999999999997</v>
      </c>
      <c r="AB11" s="3">
        <f t="shared" si="0"/>
        <v>0.24</v>
      </c>
      <c r="AC11">
        <v>1.282</v>
      </c>
      <c r="AD11">
        <v>1.1080000000000001</v>
      </c>
      <c r="AE11">
        <v>1.111</v>
      </c>
      <c r="AF11">
        <v>0.93900000000000006</v>
      </c>
      <c r="AG11">
        <v>1.1039999999999999</v>
      </c>
    </row>
    <row r="12" spans="1:33" x14ac:dyDescent="0.3">
      <c r="A12" s="8">
        <v>5</v>
      </c>
      <c r="B12" s="16">
        <v>0.374</v>
      </c>
      <c r="C12" s="3">
        <v>0.38000000000000006</v>
      </c>
      <c r="D12" s="3">
        <v>0.41700000000000004</v>
      </c>
      <c r="E12" s="16">
        <v>0.31699999999999995</v>
      </c>
      <c r="F12" s="16">
        <v>0.38800000000000001</v>
      </c>
      <c r="G12" s="3">
        <v>0.45699999999999996</v>
      </c>
      <c r="H12" s="3">
        <v>0.27400000000000002</v>
      </c>
      <c r="I12" s="3">
        <v>0.42199999999999993</v>
      </c>
      <c r="J12" s="3">
        <v>0.29699999999999999</v>
      </c>
      <c r="K12">
        <v>1.4010000000000002</v>
      </c>
      <c r="L12">
        <v>1.1829999999999998</v>
      </c>
      <c r="M12">
        <v>1.1439999999999999</v>
      </c>
      <c r="N12">
        <v>0.94500000000000006</v>
      </c>
      <c r="O12">
        <v>1.0609999999999999</v>
      </c>
      <c r="S12" s="8">
        <v>5</v>
      </c>
      <c r="T12" s="3">
        <f t="shared" si="0"/>
        <v>0.374</v>
      </c>
      <c r="U12" s="3">
        <f t="shared" si="0"/>
        <v>0.38000000000000006</v>
      </c>
      <c r="V12" s="3">
        <f t="shared" si="0"/>
        <v>0.41700000000000004</v>
      </c>
      <c r="W12" s="3">
        <f t="shared" si="0"/>
        <v>0.31699999999999995</v>
      </c>
      <c r="X12" s="3">
        <f t="shared" si="0"/>
        <v>0.38800000000000001</v>
      </c>
      <c r="Y12" s="3">
        <f t="shared" si="0"/>
        <v>0.45699999999999996</v>
      </c>
      <c r="Z12" s="3">
        <f t="shared" si="0"/>
        <v>0.27400000000000002</v>
      </c>
      <c r="AA12" s="3">
        <f t="shared" si="0"/>
        <v>0.42199999999999993</v>
      </c>
      <c r="AB12" s="3">
        <f t="shared" si="0"/>
        <v>0.29699999999999999</v>
      </c>
      <c r="AC12">
        <v>1.4010000000000002</v>
      </c>
      <c r="AD12">
        <v>1.1829999999999998</v>
      </c>
      <c r="AE12">
        <v>1.1439999999999999</v>
      </c>
      <c r="AF12">
        <v>0.94500000000000006</v>
      </c>
      <c r="AG12">
        <v>1.0609999999999999</v>
      </c>
    </row>
    <row r="13" spans="1:33" x14ac:dyDescent="0.3">
      <c r="A13" s="8">
        <v>50</v>
      </c>
      <c r="B13" s="16">
        <v>0.35</v>
      </c>
      <c r="C13" s="3">
        <v>0.23000000000000004</v>
      </c>
      <c r="D13" s="3">
        <v>0.35599999999999998</v>
      </c>
      <c r="E13" s="16">
        <v>0.22699999999999987</v>
      </c>
      <c r="F13" s="16">
        <v>0.34199999999999997</v>
      </c>
      <c r="G13" s="3">
        <v>0.35599999999999998</v>
      </c>
      <c r="H13" s="3">
        <v>0.249</v>
      </c>
      <c r="I13" s="3">
        <v>0.37000000000000005</v>
      </c>
      <c r="J13" s="3">
        <v>0.21900000000000003</v>
      </c>
      <c r="K13">
        <v>1.1149999999999998</v>
      </c>
      <c r="L13">
        <v>0.83300000000000007</v>
      </c>
      <c r="M13">
        <v>0.94199999999999995</v>
      </c>
      <c r="N13">
        <v>0.76999999999999991</v>
      </c>
      <c r="O13">
        <v>0.85300000000000009</v>
      </c>
      <c r="S13" s="8">
        <v>50</v>
      </c>
      <c r="T13" s="3">
        <f t="shared" si="0"/>
        <v>0.35</v>
      </c>
      <c r="U13" s="3">
        <f t="shared" si="0"/>
        <v>0.23000000000000004</v>
      </c>
      <c r="V13" s="3">
        <f t="shared" si="0"/>
        <v>0.35599999999999998</v>
      </c>
      <c r="W13" s="3">
        <f t="shared" si="0"/>
        <v>0.22699999999999987</v>
      </c>
      <c r="X13" s="3">
        <f t="shared" si="0"/>
        <v>0.34199999999999997</v>
      </c>
      <c r="Y13" s="3">
        <f t="shared" si="0"/>
        <v>0.35599999999999998</v>
      </c>
      <c r="Z13" s="3">
        <f t="shared" si="0"/>
        <v>0.249</v>
      </c>
      <c r="AA13" s="3">
        <f t="shared" si="0"/>
        <v>0.37000000000000005</v>
      </c>
      <c r="AB13" s="3">
        <f t="shared" si="0"/>
        <v>0.21900000000000003</v>
      </c>
      <c r="AC13">
        <v>1.1149999999999998</v>
      </c>
      <c r="AD13">
        <v>0.83300000000000007</v>
      </c>
      <c r="AE13">
        <v>0.94199999999999995</v>
      </c>
      <c r="AF13">
        <v>0.76999999999999991</v>
      </c>
      <c r="AG13">
        <v>0.85300000000000009</v>
      </c>
    </row>
    <row r="14" spans="1:33" x14ac:dyDescent="0.3">
      <c r="A14" s="8">
        <v>50</v>
      </c>
      <c r="B14" s="16">
        <v>0.32200000000000006</v>
      </c>
      <c r="C14" s="3">
        <v>0.20600000000000002</v>
      </c>
      <c r="D14" s="3">
        <v>0.31699999999999995</v>
      </c>
      <c r="E14" s="16">
        <v>0.27200000000000002</v>
      </c>
      <c r="F14" s="16">
        <v>0.33900000000000008</v>
      </c>
      <c r="G14" s="3">
        <v>0.3909999999999999</v>
      </c>
      <c r="H14" s="3">
        <v>0.25</v>
      </c>
      <c r="I14" s="3">
        <v>0.36000000000000004</v>
      </c>
      <c r="J14" s="3">
        <v>0.187</v>
      </c>
      <c r="K14">
        <v>1.365</v>
      </c>
      <c r="L14">
        <v>0.753</v>
      </c>
      <c r="M14">
        <v>0.95399999999999996</v>
      </c>
      <c r="N14">
        <v>0.82199999999999995</v>
      </c>
      <c r="O14">
        <v>0.82600000000000007</v>
      </c>
      <c r="S14" s="8">
        <v>50</v>
      </c>
      <c r="T14" s="3">
        <f t="shared" si="0"/>
        <v>0.32200000000000006</v>
      </c>
      <c r="U14" s="3">
        <f t="shared" si="0"/>
        <v>0.20600000000000002</v>
      </c>
      <c r="V14" s="3">
        <f t="shared" si="0"/>
        <v>0.31699999999999995</v>
      </c>
      <c r="W14" s="3">
        <f t="shared" si="0"/>
        <v>0.27200000000000002</v>
      </c>
      <c r="X14" s="3">
        <f t="shared" si="0"/>
        <v>0.33900000000000008</v>
      </c>
      <c r="Y14" s="3">
        <f t="shared" si="0"/>
        <v>0.3909999999999999</v>
      </c>
      <c r="Z14" s="3">
        <f t="shared" si="0"/>
        <v>0.25</v>
      </c>
      <c r="AA14" s="3">
        <f t="shared" si="0"/>
        <v>0.36000000000000004</v>
      </c>
      <c r="AB14" s="3">
        <f t="shared" si="0"/>
        <v>0.187</v>
      </c>
      <c r="AC14">
        <v>1.365</v>
      </c>
      <c r="AD14">
        <v>0.753</v>
      </c>
      <c r="AE14">
        <v>0.95399999999999996</v>
      </c>
      <c r="AF14">
        <v>0.82199999999999995</v>
      </c>
      <c r="AG14">
        <v>0.82600000000000007</v>
      </c>
    </row>
    <row r="15" spans="1:33" x14ac:dyDescent="0.3">
      <c r="A15" s="12" t="s">
        <v>29</v>
      </c>
      <c r="B15" s="2"/>
      <c r="C15" s="2"/>
    </row>
    <row r="17" spans="1:22" ht="15" thickBot="1" x14ac:dyDescent="0.3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22" ht="15" thickBot="1" x14ac:dyDescent="0.35">
      <c r="A18" s="5" t="s">
        <v>9</v>
      </c>
      <c r="B18" s="13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  <c r="H18" s="6" t="s">
        <v>16</v>
      </c>
      <c r="I18" s="6" t="s">
        <v>17</v>
      </c>
      <c r="J18" s="7" t="s">
        <v>18</v>
      </c>
      <c r="K18" s="7" t="s">
        <v>19</v>
      </c>
      <c r="L18" s="7" t="s">
        <v>20</v>
      </c>
      <c r="M18" s="7" t="s">
        <v>21</v>
      </c>
      <c r="N18" s="7" t="s">
        <v>22</v>
      </c>
      <c r="O18" s="7" t="s">
        <v>3</v>
      </c>
    </row>
    <row r="19" spans="1:22" x14ac:dyDescent="0.3">
      <c r="A19" s="14" t="s">
        <v>31</v>
      </c>
      <c r="B19" s="3">
        <f t="shared" ref="B19:K19" si="1">AVERAGE(T$5:T$6)</f>
        <v>0.3175</v>
      </c>
      <c r="C19" s="3">
        <f t="shared" si="1"/>
        <v>0.3125</v>
      </c>
      <c r="D19" s="3">
        <f t="shared" si="1"/>
        <v>0.37649999999999995</v>
      </c>
      <c r="E19" s="3">
        <f t="shared" si="1"/>
        <v>0.27849999999999997</v>
      </c>
      <c r="F19" s="3">
        <f t="shared" si="1"/>
        <v>0.34199999999999997</v>
      </c>
      <c r="G19" s="3">
        <f t="shared" si="1"/>
        <v>0.42949999999999994</v>
      </c>
      <c r="H19" s="3">
        <f t="shared" si="1"/>
        <v>0.26500000000000001</v>
      </c>
      <c r="I19" s="3">
        <f t="shared" si="1"/>
        <v>0.44800000000000001</v>
      </c>
      <c r="J19" s="3">
        <f t="shared" si="1"/>
        <v>0.26600000000000001</v>
      </c>
      <c r="K19" s="3">
        <f t="shared" si="1"/>
        <v>1.1600000000000001</v>
      </c>
      <c r="L19" s="3">
        <f>AVERAGE(AD$5:AD$6)</f>
        <v>1.294</v>
      </c>
      <c r="M19" s="3">
        <f>AVERAGE(AE$5:AE$6)</f>
        <v>1.0125000000000002</v>
      </c>
      <c r="N19" s="3">
        <f>AVERAGE(AF$5:AF$6)</f>
        <v>0.92149999999999999</v>
      </c>
      <c r="O19" s="3">
        <f>AVERAGE(AG$5:AG$6)</f>
        <v>0.92649999999999999</v>
      </c>
    </row>
    <row r="20" spans="1:22" x14ac:dyDescent="0.3">
      <c r="A20" s="14"/>
    </row>
    <row r="21" spans="1:22" x14ac:dyDescent="0.3">
      <c r="A21" s="14">
        <v>0.05</v>
      </c>
      <c r="B21" s="3">
        <f t="shared" ref="B21:J21" si="2">AVERAGE(T7:T8)</f>
        <v>0.32550000000000001</v>
      </c>
      <c r="C21" s="3">
        <f t="shared" si="2"/>
        <v>0.33999999999999997</v>
      </c>
      <c r="D21" s="3">
        <f t="shared" si="2"/>
        <v>0.44050000000000006</v>
      </c>
      <c r="E21" s="3">
        <f t="shared" si="2"/>
        <v>0.26700000000000007</v>
      </c>
      <c r="F21" s="3">
        <f t="shared" si="2"/>
        <v>0.34450000000000008</v>
      </c>
      <c r="G21" s="3">
        <f t="shared" si="2"/>
        <v>0.46449999999999997</v>
      </c>
      <c r="H21" s="3">
        <f t="shared" si="2"/>
        <v>0.26950000000000002</v>
      </c>
      <c r="I21" s="3">
        <f t="shared" si="2"/>
        <v>0.41149999999999998</v>
      </c>
      <c r="J21" s="3">
        <f t="shared" si="2"/>
        <v>0.30449999999999999</v>
      </c>
      <c r="K21" s="3">
        <f>AVERAGE(AC7:AC8)</f>
        <v>1.085</v>
      </c>
      <c r="L21" s="3">
        <f>AVERAGE(AD7:AD8)</f>
        <v>1.2484999999999999</v>
      </c>
      <c r="M21" s="3">
        <f>AVERAGE(AE7:AE8)</f>
        <v>1.0825</v>
      </c>
      <c r="N21" s="3">
        <f>AVERAGE(AF7:AF8)</f>
        <v>0.90549999999999997</v>
      </c>
      <c r="O21" s="3">
        <f>AVERAGE(AG7:AG8)</f>
        <v>0.91549999999999998</v>
      </c>
    </row>
    <row r="22" spans="1:22" x14ac:dyDescent="0.3">
      <c r="A22" s="14"/>
    </row>
    <row r="23" spans="1:22" x14ac:dyDescent="0.3">
      <c r="A23" s="14">
        <v>0.5</v>
      </c>
      <c r="B23" s="3">
        <f t="shared" ref="B23:J23" si="3">AVERAGE(T9:T10)</f>
        <v>0.30399999999999994</v>
      </c>
      <c r="C23" s="3">
        <f t="shared" si="3"/>
        <v>0.34499999999999997</v>
      </c>
      <c r="D23" s="3">
        <f t="shared" si="3"/>
        <v>0.43350000000000005</v>
      </c>
      <c r="E23" s="3">
        <f t="shared" si="3"/>
        <v>0.26100000000000001</v>
      </c>
      <c r="F23" s="3">
        <f t="shared" si="3"/>
        <v>0.49450000000000005</v>
      </c>
      <c r="G23" s="3">
        <f t="shared" si="3"/>
        <v>0.46650000000000003</v>
      </c>
      <c r="H23" s="3">
        <f t="shared" si="3"/>
        <v>0.27</v>
      </c>
      <c r="I23" s="3">
        <f t="shared" si="3"/>
        <v>0.36399999999999999</v>
      </c>
      <c r="J23" s="3">
        <f t="shared" si="3"/>
        <v>0.31199999999999994</v>
      </c>
      <c r="K23" s="3">
        <f>AVERAGE(AC9:AC10)</f>
        <v>0.73199999999999998</v>
      </c>
      <c r="L23" s="3">
        <f>AVERAGE(AD9:AD10)</f>
        <v>1.2010000000000001</v>
      </c>
      <c r="M23" s="3">
        <f>AVERAGE(AE9:AE10)</f>
        <v>1.1359999999999999</v>
      </c>
      <c r="N23" s="3">
        <f>AVERAGE(AF9:AF10)</f>
        <v>0.97600000000000009</v>
      </c>
      <c r="O23" s="3">
        <f>AVERAGE(AG9:AG10)</f>
        <v>1.0819999999999999</v>
      </c>
    </row>
    <row r="24" spans="1:22" x14ac:dyDescent="0.3">
      <c r="A24" s="14"/>
    </row>
    <row r="25" spans="1:22" x14ac:dyDescent="0.3">
      <c r="A25" s="14">
        <v>5</v>
      </c>
      <c r="B25" s="3">
        <f t="shared" ref="B25:J25" si="4">AVERAGE(T11:T12)</f>
        <v>0.35749999999999998</v>
      </c>
      <c r="C25" s="3">
        <f t="shared" si="4"/>
        <v>0.36900000000000005</v>
      </c>
      <c r="D25" s="3">
        <f t="shared" si="4"/>
        <v>0.41600000000000004</v>
      </c>
      <c r="E25" s="3">
        <f t="shared" si="4"/>
        <v>0.29799999999999999</v>
      </c>
      <c r="F25" s="3">
        <f t="shared" si="4"/>
        <v>0.37350000000000005</v>
      </c>
      <c r="G25" s="3">
        <f t="shared" si="4"/>
        <v>0.45349999999999996</v>
      </c>
      <c r="H25" s="3">
        <f t="shared" si="4"/>
        <v>0.27400000000000002</v>
      </c>
      <c r="I25" s="3">
        <f t="shared" si="4"/>
        <v>0.41449999999999998</v>
      </c>
      <c r="J25" s="3">
        <f t="shared" si="4"/>
        <v>0.26849999999999996</v>
      </c>
      <c r="K25" s="3">
        <f>AVERAGE(AC11:AC12)</f>
        <v>1.3415000000000001</v>
      </c>
      <c r="L25" s="3">
        <f>AVERAGE(AD11:AD12)</f>
        <v>1.1455</v>
      </c>
      <c r="M25" s="3">
        <f>AVERAGE(AE11:AE12)</f>
        <v>1.1274999999999999</v>
      </c>
      <c r="N25" s="3">
        <f>AVERAGE(AF11:AF12)</f>
        <v>0.94200000000000006</v>
      </c>
      <c r="O25" s="3">
        <f>AVERAGE(AG11:AG12)</f>
        <v>1.0825</v>
      </c>
    </row>
    <row r="26" spans="1:22" x14ac:dyDescent="0.3">
      <c r="A26" s="19"/>
    </row>
    <row r="27" spans="1:22" x14ac:dyDescent="0.3">
      <c r="A27" s="14">
        <v>50</v>
      </c>
      <c r="B27" s="3">
        <f t="shared" ref="B27:J27" si="5">AVERAGE(T13:T14)</f>
        <v>0.33600000000000002</v>
      </c>
      <c r="C27" s="3">
        <f t="shared" si="5"/>
        <v>0.21800000000000003</v>
      </c>
      <c r="D27" s="3">
        <f t="shared" si="5"/>
        <v>0.33649999999999997</v>
      </c>
      <c r="E27" s="3">
        <f t="shared" si="5"/>
        <v>0.24949999999999994</v>
      </c>
      <c r="F27" s="3">
        <f t="shared" si="5"/>
        <v>0.34050000000000002</v>
      </c>
      <c r="G27" s="3">
        <f t="shared" si="5"/>
        <v>0.37349999999999994</v>
      </c>
      <c r="H27" s="3">
        <f t="shared" si="5"/>
        <v>0.2495</v>
      </c>
      <c r="I27" s="3">
        <f t="shared" si="5"/>
        <v>0.36500000000000005</v>
      </c>
      <c r="J27" s="3">
        <f t="shared" si="5"/>
        <v>0.20300000000000001</v>
      </c>
      <c r="K27" s="3">
        <f>AVERAGE(AC13:AC14)</f>
        <v>1.2399999999999998</v>
      </c>
      <c r="L27" s="3">
        <f>AVERAGE(AD13:AD14)</f>
        <v>0.79300000000000004</v>
      </c>
      <c r="M27" s="3">
        <f>AVERAGE(AE13:AE14)</f>
        <v>0.94799999999999995</v>
      </c>
      <c r="N27" s="3">
        <f>AVERAGE(AF13:AF14)</f>
        <v>0.79599999999999993</v>
      </c>
      <c r="O27" s="3">
        <f>AVERAGE(AG13:AG14)</f>
        <v>0.83950000000000014</v>
      </c>
    </row>
    <row r="29" spans="1:22" x14ac:dyDescent="0.3">
      <c r="A29" s="12" t="s">
        <v>148</v>
      </c>
      <c r="B29" s="2"/>
      <c r="C29" s="2"/>
    </row>
    <row r="31" spans="1:22" ht="15" thickBot="1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Q31" s="3" t="s">
        <v>3</v>
      </c>
      <c r="R31" s="20">
        <v>100</v>
      </c>
    </row>
    <row r="32" spans="1:22" ht="15" thickBot="1" x14ac:dyDescent="0.35">
      <c r="A32" s="5" t="s">
        <v>9</v>
      </c>
      <c r="B32" s="6" t="s">
        <v>10</v>
      </c>
      <c r="C32" s="6" t="s">
        <v>11</v>
      </c>
      <c r="D32" s="6" t="s">
        <v>12</v>
      </c>
      <c r="E32" s="6" t="s">
        <v>13</v>
      </c>
      <c r="F32" s="6" t="s">
        <v>14</v>
      </c>
      <c r="G32" s="6" t="s">
        <v>15</v>
      </c>
      <c r="H32" s="6" t="s">
        <v>16</v>
      </c>
      <c r="I32" s="6" t="s">
        <v>17</v>
      </c>
      <c r="J32" s="7" t="s">
        <v>18</v>
      </c>
      <c r="K32" s="7" t="s">
        <v>19</v>
      </c>
      <c r="L32" s="7" t="s">
        <v>20</v>
      </c>
      <c r="M32" s="7" t="s">
        <v>21</v>
      </c>
      <c r="N32" s="7" t="s">
        <v>22</v>
      </c>
      <c r="O32" s="7" t="s">
        <v>3</v>
      </c>
      <c r="Q32" s="3" t="s">
        <v>23</v>
      </c>
      <c r="R32" s="3" t="s">
        <v>24</v>
      </c>
      <c r="U32" s="8" t="s">
        <v>29</v>
      </c>
      <c r="V32" s="8" t="s">
        <v>1</v>
      </c>
    </row>
    <row r="33" spans="1:23" ht="15.6" x14ac:dyDescent="0.3">
      <c r="A33" s="14" t="s">
        <v>31</v>
      </c>
      <c r="B33" s="40">
        <v>100</v>
      </c>
      <c r="C33" s="22">
        <v>100</v>
      </c>
      <c r="D33" s="22">
        <v>100</v>
      </c>
      <c r="E33" s="40">
        <v>100</v>
      </c>
      <c r="F33" s="40">
        <v>100</v>
      </c>
      <c r="G33" s="22">
        <v>100</v>
      </c>
      <c r="H33" s="22">
        <v>100</v>
      </c>
      <c r="I33" s="22">
        <v>100</v>
      </c>
      <c r="J33" s="22">
        <v>100</v>
      </c>
      <c r="K33" s="22">
        <v>100</v>
      </c>
      <c r="L33" s="22">
        <v>100</v>
      </c>
      <c r="M33" s="22">
        <v>100</v>
      </c>
      <c r="N33" s="22">
        <v>100</v>
      </c>
      <c r="O33" s="40">
        <v>100</v>
      </c>
      <c r="T33" s="24" t="s">
        <v>2</v>
      </c>
      <c r="U33" s="25">
        <f>AVERAGE(C33:D33,G33:N33)</f>
        <v>100</v>
      </c>
      <c r="V33" s="26">
        <f>STDEV(E33:M33)</f>
        <v>0</v>
      </c>
    </row>
    <row r="34" spans="1:23" ht="15.6" x14ac:dyDescent="0.3">
      <c r="A34" s="8"/>
      <c r="B34" s="40"/>
      <c r="C34" s="22"/>
      <c r="D34" s="22"/>
      <c r="E34" s="40"/>
      <c r="F34" s="40"/>
      <c r="G34" s="22"/>
      <c r="H34" s="22"/>
      <c r="I34" s="22"/>
      <c r="J34" s="22"/>
      <c r="O34" s="15"/>
      <c r="T34" s="24" t="s">
        <v>4</v>
      </c>
      <c r="U34" s="25">
        <f>AVERAGE(H45:H46,C35,G35:I35,K35:N35)</f>
        <v>100.71191712525942</v>
      </c>
      <c r="V34" s="26">
        <f>STDEV(C35,G35:I35,K35:N35,H45:H46)</f>
        <v>5.906994952985575</v>
      </c>
    </row>
    <row r="35" spans="1:23" ht="15.6" x14ac:dyDescent="0.3">
      <c r="A35" s="8">
        <v>0.05</v>
      </c>
      <c r="B35" s="40">
        <f t="shared" ref="B35:J35" si="6">(B21*$R$31)/B19</f>
        <v>102.51968503937009</v>
      </c>
      <c r="C35" s="22">
        <f t="shared" si="6"/>
        <v>108.8</v>
      </c>
      <c r="D35" s="41">
        <f t="shared" si="6"/>
        <v>116.99867197875169</v>
      </c>
      <c r="E35" s="40">
        <f t="shared" si="6"/>
        <v>95.870736086175981</v>
      </c>
      <c r="F35" s="40">
        <f t="shared" si="6"/>
        <v>100.73099415204682</v>
      </c>
      <c r="G35" s="22">
        <f t="shared" si="6"/>
        <v>108.14901047729919</v>
      </c>
      <c r="H35" s="22">
        <f t="shared" si="6"/>
        <v>101.69811320754718</v>
      </c>
      <c r="I35" s="22">
        <f t="shared" si="6"/>
        <v>91.852678571428569</v>
      </c>
      <c r="J35" s="41">
        <f t="shared" si="6"/>
        <v>114.4736842105263</v>
      </c>
      <c r="K35" s="22">
        <f>(K21*$R$31)/K19</f>
        <v>93.534482758620683</v>
      </c>
      <c r="L35" s="22">
        <f>(L21*$R$31)/L19</f>
        <v>96.483771251931984</v>
      </c>
      <c r="M35" s="22">
        <f>(M21*$R$31)/M19</f>
        <v>106.91358024691357</v>
      </c>
      <c r="N35" s="22">
        <f>(N21*$R$31)/N19</f>
        <v>98.263700488334237</v>
      </c>
      <c r="O35" s="40">
        <f>(O21*$R$31)/O19</f>
        <v>98.812736103615762</v>
      </c>
      <c r="T35" s="24" t="s">
        <v>5</v>
      </c>
      <c r="U35" s="25">
        <f>AVERAGE(L37:N37,H47:H49,G37:I37,C37:D37)</f>
        <v>103.0745265334683</v>
      </c>
      <c r="V35" s="26">
        <f>STDEV(C37:D37,G37:I37,L37:N37,H47:H48)</f>
        <v>10.038796421726794</v>
      </c>
    </row>
    <row r="36" spans="1:23" ht="15.6" x14ac:dyDescent="0.3">
      <c r="A36" s="8"/>
      <c r="B36" s="40"/>
      <c r="C36" s="22"/>
      <c r="D36" s="22"/>
      <c r="E36" s="40"/>
      <c r="F36" s="40"/>
      <c r="G36" s="22"/>
      <c r="H36" s="22"/>
      <c r="I36" s="22"/>
      <c r="J36" s="22"/>
      <c r="O36" s="15"/>
      <c r="T36" s="24">
        <v>5</v>
      </c>
      <c r="U36" s="25">
        <f>AVERAGE(D39,G39:N39,H50)</f>
        <v>103.41009167960969</v>
      </c>
      <c r="V36" s="26">
        <f>STDEV(D39,G39:N39,H50)</f>
        <v>8.2693277816207527</v>
      </c>
    </row>
    <row r="37" spans="1:23" ht="15.6" x14ac:dyDescent="0.3">
      <c r="A37" s="8">
        <v>0.5</v>
      </c>
      <c r="B37" s="40">
        <f t="shared" ref="B37:J37" si="7">(B23*$R$31)/B$19</f>
        <v>95.748031496062978</v>
      </c>
      <c r="C37" s="22">
        <f t="shared" si="7"/>
        <v>110.4</v>
      </c>
      <c r="D37" s="33">
        <f t="shared" si="7"/>
        <v>115.13944223107573</v>
      </c>
      <c r="E37" s="40">
        <f t="shared" si="7"/>
        <v>93.716337522441663</v>
      </c>
      <c r="F37" s="40">
        <f t="shared" si="7"/>
        <v>144.59064327485382</v>
      </c>
      <c r="G37" s="22">
        <f t="shared" si="7"/>
        <v>108.61466821885917</v>
      </c>
      <c r="H37" s="22">
        <f t="shared" si="7"/>
        <v>101.88679245283018</v>
      </c>
      <c r="I37" s="22">
        <f t="shared" si="7"/>
        <v>81.25</v>
      </c>
      <c r="J37" s="33">
        <f t="shared" si="7"/>
        <v>117.29323308270675</v>
      </c>
      <c r="K37" s="33">
        <f>(K23*$R$31)/K$19</f>
        <v>63.103448275862064</v>
      </c>
      <c r="L37" s="22">
        <f>(L23*$R$31)/L$19</f>
        <v>92.812982998454402</v>
      </c>
      <c r="M37" s="22">
        <f>(M23*$R$31)/M$19</f>
        <v>112.1975308641975</v>
      </c>
      <c r="N37" s="22">
        <f>(N23*$R$31)/N$19</f>
        <v>105.91427021161151</v>
      </c>
      <c r="O37" s="40">
        <f>(O23*$R$31)/O$19</f>
        <v>116.78359417161359</v>
      </c>
      <c r="T37" s="24">
        <v>50</v>
      </c>
      <c r="U37" s="25">
        <f>AVERAGE(C41:D41,G41:N41)</f>
        <v>84.622728635926507</v>
      </c>
      <c r="V37" s="26">
        <f>STDEV(C41:D41,G41:N41)</f>
        <v>13.096917876108115</v>
      </c>
      <c r="W37" s="28"/>
    </row>
    <row r="38" spans="1:23" x14ac:dyDescent="0.3">
      <c r="A38" s="8"/>
      <c r="B38" s="40"/>
      <c r="C38" s="22"/>
      <c r="D38" s="22"/>
      <c r="E38" s="40"/>
      <c r="F38" s="40"/>
      <c r="G38" s="22"/>
      <c r="H38" s="22"/>
      <c r="I38" s="22"/>
      <c r="J38" s="22"/>
      <c r="O38" s="15"/>
    </row>
    <row r="39" spans="1:23" ht="18" x14ac:dyDescent="0.35">
      <c r="A39" s="8">
        <v>5</v>
      </c>
      <c r="B39" s="40">
        <f t="shared" ref="B39:J39" si="8">(B25*$R$31)/B$19</f>
        <v>112.59842519685039</v>
      </c>
      <c r="C39" s="36">
        <f t="shared" si="8"/>
        <v>118.08000000000001</v>
      </c>
      <c r="D39" s="22">
        <f t="shared" si="8"/>
        <v>110.49136786188581</v>
      </c>
      <c r="E39" s="40">
        <f t="shared" si="8"/>
        <v>107.00179533213645</v>
      </c>
      <c r="F39" s="40">
        <f t="shared" si="8"/>
        <v>109.21052631578951</v>
      </c>
      <c r="G39" s="22">
        <f t="shared" si="8"/>
        <v>105.58789289871945</v>
      </c>
      <c r="H39" s="22">
        <f t="shared" si="8"/>
        <v>103.39622641509435</v>
      </c>
      <c r="I39" s="22">
        <f t="shared" si="8"/>
        <v>92.522321428571416</v>
      </c>
      <c r="J39" s="22">
        <f t="shared" si="8"/>
        <v>100.93984962406013</v>
      </c>
      <c r="K39" s="22">
        <f>(K25*$R$31)/K$19</f>
        <v>115.64655172413792</v>
      </c>
      <c r="L39" s="22">
        <f>(L25*$R$31)/L$19</f>
        <v>88.523956723338486</v>
      </c>
      <c r="M39" s="22">
        <f>(M25*$R$31)/M$19</f>
        <v>111.35802469135801</v>
      </c>
      <c r="N39" s="22">
        <f>(N25*$R$31)/N$19</f>
        <v>102.22463374932177</v>
      </c>
      <c r="O39" s="40">
        <f>(O25*$R$31)/O$19</f>
        <v>116.83756071235834</v>
      </c>
      <c r="T39" s="42" t="s">
        <v>6</v>
      </c>
    </row>
    <row r="40" spans="1:23" x14ac:dyDescent="0.3">
      <c r="A40" s="8"/>
      <c r="B40" s="40"/>
      <c r="C40" s="22"/>
      <c r="D40" s="22"/>
      <c r="E40" s="40"/>
      <c r="F40" s="40"/>
      <c r="G40" s="22"/>
      <c r="H40" s="22"/>
      <c r="I40" s="22"/>
      <c r="J40" s="22"/>
      <c r="O40" s="15"/>
    </row>
    <row r="41" spans="1:23" x14ac:dyDescent="0.3">
      <c r="A41" s="8">
        <v>50</v>
      </c>
      <c r="B41" s="40">
        <f t="shared" ref="B41:J41" si="9">(B27*$R$31)/B$19</f>
        <v>105.8267716535433</v>
      </c>
      <c r="C41" s="22">
        <f t="shared" si="9"/>
        <v>69.760000000000019</v>
      </c>
      <c r="D41" s="22">
        <f t="shared" si="9"/>
        <v>89.375830013280222</v>
      </c>
      <c r="E41" s="40">
        <f t="shared" si="9"/>
        <v>89.587073608617587</v>
      </c>
      <c r="F41" s="40">
        <f t="shared" si="9"/>
        <v>99.561403508771946</v>
      </c>
      <c r="G41" s="22">
        <f t="shared" si="9"/>
        <v>86.961583236321303</v>
      </c>
      <c r="H41" s="22">
        <f t="shared" si="9"/>
        <v>94.15094339622641</v>
      </c>
      <c r="I41" s="22">
        <f t="shared" si="9"/>
        <v>81.473214285714306</v>
      </c>
      <c r="J41" s="22">
        <f t="shared" si="9"/>
        <v>76.315789473684205</v>
      </c>
      <c r="K41" s="22">
        <f>(K27*$R$31)/K$19</f>
        <v>106.89655172413789</v>
      </c>
      <c r="L41" s="22">
        <f>(L27*$R$31)/L$19</f>
        <v>61.282843894899536</v>
      </c>
      <c r="M41" s="22">
        <f>(M27*$R$31)/M$19</f>
        <v>93.629629629629605</v>
      </c>
      <c r="N41" s="22">
        <f>(N27*$R$31)/N$19</f>
        <v>86.380900705371673</v>
      </c>
      <c r="O41" s="40">
        <f>(O27*$R$31)/O$19</f>
        <v>90.609821910415562</v>
      </c>
    </row>
    <row r="44" spans="1:23" ht="57.6" x14ac:dyDescent="0.3">
      <c r="G44" s="120" t="s">
        <v>154</v>
      </c>
      <c r="H44" s="114" t="s">
        <v>29</v>
      </c>
    </row>
    <row r="45" spans="1:23" x14ac:dyDescent="0.3">
      <c r="G45" s="113" t="s">
        <v>166</v>
      </c>
      <c r="H45" s="127">
        <f>AVERAGE(C35,G35:I35,K35:N35)</f>
        <v>100.71191712525942</v>
      </c>
    </row>
    <row r="46" spans="1:23" x14ac:dyDescent="0.3">
      <c r="G46" s="113" t="s">
        <v>158</v>
      </c>
      <c r="H46" s="127">
        <f>AVERAGE(C35,G35:I35,K35:N35)</f>
        <v>100.71191712525942</v>
      </c>
    </row>
    <row r="47" spans="1:23" x14ac:dyDescent="0.3">
      <c r="G47" s="113" t="s">
        <v>159</v>
      </c>
      <c r="H47" s="118">
        <f>AVERAGE(C37,G37:I37,L37:N37)</f>
        <v>101.86803496370756</v>
      </c>
    </row>
    <row r="48" spans="1:23" x14ac:dyDescent="0.3">
      <c r="G48" s="113" t="s">
        <v>167</v>
      </c>
      <c r="H48" s="118">
        <f>AVERAGE(C37,G37:I37,L37:N37)</f>
        <v>101.86803496370756</v>
      </c>
    </row>
    <row r="49" spans="2:8" x14ac:dyDescent="0.3">
      <c r="G49" s="113" t="s">
        <v>168</v>
      </c>
      <c r="H49" s="118">
        <f>AVERAGE(C37,G37:I37,L37:N37)</f>
        <v>101.86803496370756</v>
      </c>
    </row>
    <row r="50" spans="2:8" x14ac:dyDescent="0.3">
      <c r="G50" s="113" t="s">
        <v>162</v>
      </c>
      <c r="H50" s="117">
        <f>AVERAGE(D39,G39:N39)</f>
        <v>103.41009167960971</v>
      </c>
    </row>
    <row r="54" spans="2:8" x14ac:dyDescent="0.3">
      <c r="B54" s="22"/>
    </row>
    <row r="55" spans="2:8" x14ac:dyDescent="0.3">
      <c r="B55" s="22"/>
    </row>
    <row r="56" spans="2:8" x14ac:dyDescent="0.3">
      <c r="B56" s="22"/>
    </row>
    <row r="57" spans="2:8" x14ac:dyDescent="0.3">
      <c r="B57" s="22"/>
    </row>
    <row r="58" spans="2:8" x14ac:dyDescent="0.3">
      <c r="B58" s="22"/>
    </row>
    <row r="59" spans="2:8" x14ac:dyDescent="0.3">
      <c r="B59" s="22"/>
    </row>
    <row r="60" spans="2:8" x14ac:dyDescent="0.3">
      <c r="B60" s="38"/>
    </row>
    <row r="61" spans="2:8" x14ac:dyDescent="0.3">
      <c r="B61" s="22"/>
    </row>
    <row r="62" spans="2:8" x14ac:dyDescent="0.3">
      <c r="B62" s="22"/>
    </row>
    <row r="65" spans="2:9" ht="15.6" x14ac:dyDescent="0.3">
      <c r="B65" s="24"/>
      <c r="C65" s="24"/>
      <c r="D65" s="24"/>
      <c r="E65" s="24"/>
      <c r="F65" s="24"/>
    </row>
    <row r="66" spans="2:9" x14ac:dyDescent="0.3">
      <c r="B66" s="22"/>
      <c r="C66" s="22"/>
      <c r="D66" s="22"/>
      <c r="E66" s="38"/>
      <c r="F66" s="22"/>
      <c r="G66" s="22"/>
      <c r="I66" s="2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FE7D3-F7E6-4B57-8367-6BBC4B0D5D5B}">
  <dimension ref="A1:AG76"/>
  <sheetViews>
    <sheetView zoomScale="63" zoomScaleNormal="63" workbookViewId="0">
      <selection activeCell="O17" sqref="O17"/>
    </sheetView>
  </sheetViews>
  <sheetFormatPr defaultColWidth="8.6640625" defaultRowHeight="14.4" x14ac:dyDescent="0.3"/>
  <cols>
    <col min="1" max="1" width="10.88671875" style="3" customWidth="1"/>
    <col min="2" max="15" width="8.88671875" style="3" bestFit="1" customWidth="1"/>
    <col min="16" max="17" width="8.6640625" style="3"/>
    <col min="18" max="20" width="8.88671875" style="3" bestFit="1" customWidth="1"/>
    <col min="21" max="22" width="9.88671875" style="3" bestFit="1" customWidth="1"/>
    <col min="23" max="23" width="14.88671875" style="3" customWidth="1"/>
    <col min="24" max="16384" width="8.6640625" style="3"/>
  </cols>
  <sheetData>
    <row r="1" spans="1:33" ht="15" thickBot="1" x14ac:dyDescent="0.35">
      <c r="A1" s="128" t="s">
        <v>152</v>
      </c>
      <c r="B1" s="2"/>
      <c r="C1" s="2"/>
      <c r="D1" s="2"/>
      <c r="E1" s="2"/>
      <c r="F1" s="2"/>
      <c r="G1" s="2"/>
      <c r="H1" s="2"/>
    </row>
    <row r="2" spans="1:33" ht="15" thickBot="1" x14ac:dyDescent="0.35">
      <c r="A2" s="5" t="s">
        <v>9</v>
      </c>
      <c r="B2" s="6" t="s">
        <v>11</v>
      </c>
      <c r="C2" s="44" t="s">
        <v>13</v>
      </c>
      <c r="D2" s="6" t="s">
        <v>15</v>
      </c>
      <c r="E2" s="6" t="s">
        <v>26</v>
      </c>
      <c r="F2" s="6" t="s">
        <v>27</v>
      </c>
      <c r="G2" s="6" t="s">
        <v>16</v>
      </c>
      <c r="H2" s="45" t="s">
        <v>17</v>
      </c>
    </row>
    <row r="3" spans="1:33" x14ac:dyDescent="0.3">
      <c r="A3" s="8" t="s">
        <v>2</v>
      </c>
      <c r="B3" s="53">
        <v>0.69099999999999995</v>
      </c>
      <c r="C3" s="53">
        <v>0.66499999999999992</v>
      </c>
      <c r="D3" s="53">
        <v>0.43000000000000005</v>
      </c>
      <c r="E3" s="53">
        <v>0.40899999999999997</v>
      </c>
      <c r="F3" s="53">
        <v>1.0579999999999998</v>
      </c>
      <c r="G3" s="53">
        <v>0.58399999999999996</v>
      </c>
      <c r="H3" s="53">
        <v>0.81899999999999995</v>
      </c>
    </row>
    <row r="4" spans="1:33" x14ac:dyDescent="0.3">
      <c r="A4" s="8" t="s">
        <v>2</v>
      </c>
      <c r="B4" s="53">
        <v>0.67900000000000005</v>
      </c>
      <c r="C4" s="53">
        <v>0.66699999999999993</v>
      </c>
      <c r="D4" s="53">
        <v>0.48999999999999988</v>
      </c>
      <c r="E4" s="53">
        <v>0.47199999999999998</v>
      </c>
      <c r="F4" s="53">
        <v>0.97599999999999998</v>
      </c>
      <c r="G4" s="53">
        <v>0.68200000000000005</v>
      </c>
      <c r="H4" s="53">
        <v>0.748</v>
      </c>
      <c r="I4" s="8"/>
      <c r="J4" s="8"/>
      <c r="K4" s="8"/>
      <c r="L4" s="8"/>
      <c r="M4" s="8"/>
      <c r="N4" s="8"/>
      <c r="O4" s="8"/>
      <c r="AA4" s="8"/>
      <c r="AB4" s="8"/>
      <c r="AC4" s="8"/>
      <c r="AD4" s="8"/>
      <c r="AE4" s="8"/>
      <c r="AF4" s="8"/>
      <c r="AG4" s="8"/>
    </row>
    <row r="5" spans="1:33" x14ac:dyDescent="0.3">
      <c r="A5" s="8">
        <v>0.05</v>
      </c>
      <c r="B5" s="53">
        <v>0.65900000000000003</v>
      </c>
      <c r="C5" s="53">
        <v>0.59300000000000008</v>
      </c>
      <c r="D5" s="53">
        <v>0.46099999999999997</v>
      </c>
      <c r="E5" s="53">
        <v>0.47799999999999998</v>
      </c>
      <c r="F5" s="53">
        <v>0.96699999999999997</v>
      </c>
      <c r="G5" s="53">
        <v>0.69800000000000006</v>
      </c>
      <c r="H5" s="53">
        <v>0.78</v>
      </c>
      <c r="K5"/>
      <c r="L5"/>
      <c r="M5"/>
      <c r="N5"/>
      <c r="O5"/>
      <c r="AC5"/>
      <c r="AD5"/>
      <c r="AE5"/>
      <c r="AF5"/>
      <c r="AG5"/>
    </row>
    <row r="6" spans="1:33" x14ac:dyDescent="0.3">
      <c r="A6" s="8">
        <v>0.05</v>
      </c>
      <c r="B6" s="53">
        <v>0.63900000000000001</v>
      </c>
      <c r="C6" s="53">
        <v>0.58899999999999997</v>
      </c>
      <c r="D6" s="53">
        <v>0.50399999999999989</v>
      </c>
      <c r="E6" s="53">
        <v>0.46</v>
      </c>
      <c r="F6" s="53">
        <v>0.92499999999999993</v>
      </c>
      <c r="G6" s="53">
        <v>0.71599999999999997</v>
      </c>
      <c r="H6" s="53">
        <v>0.76</v>
      </c>
      <c r="K6"/>
      <c r="L6"/>
      <c r="M6"/>
      <c r="N6"/>
      <c r="O6"/>
      <c r="AC6"/>
      <c r="AD6"/>
      <c r="AE6"/>
      <c r="AF6"/>
      <c r="AG6"/>
    </row>
    <row r="7" spans="1:33" x14ac:dyDescent="0.3">
      <c r="A7" s="8">
        <v>0.5</v>
      </c>
      <c r="B7" s="53">
        <v>0.63400000000000012</v>
      </c>
      <c r="C7" s="53">
        <v>1.0270000000000001</v>
      </c>
      <c r="D7" s="53">
        <v>0.54500000000000004</v>
      </c>
      <c r="E7" s="53">
        <v>0.496</v>
      </c>
      <c r="F7" s="53">
        <v>1</v>
      </c>
      <c r="G7" s="53">
        <v>0.7330000000000001</v>
      </c>
      <c r="H7" s="53">
        <v>0.71499999999999997</v>
      </c>
      <c r="K7"/>
      <c r="L7"/>
      <c r="M7"/>
      <c r="N7"/>
      <c r="O7"/>
      <c r="AC7"/>
      <c r="AD7"/>
      <c r="AE7"/>
      <c r="AF7"/>
      <c r="AG7"/>
    </row>
    <row r="8" spans="1:33" x14ac:dyDescent="0.3">
      <c r="A8" s="8">
        <v>0.5</v>
      </c>
      <c r="B8" s="53">
        <v>0.6</v>
      </c>
      <c r="C8" s="53">
        <v>1.0300000000000002</v>
      </c>
      <c r="D8" s="53">
        <v>0.57199999999999995</v>
      </c>
      <c r="E8" s="53">
        <v>0.49199999999999999</v>
      </c>
      <c r="F8" s="53">
        <v>0.99800000000000011</v>
      </c>
      <c r="G8" s="53">
        <v>0.73699999999999999</v>
      </c>
      <c r="H8" s="53">
        <v>0.71099999999999985</v>
      </c>
      <c r="K8"/>
      <c r="L8"/>
      <c r="M8"/>
      <c r="N8"/>
      <c r="O8"/>
      <c r="AC8"/>
      <c r="AD8"/>
      <c r="AE8"/>
      <c r="AF8"/>
      <c r="AG8"/>
    </row>
    <row r="9" spans="1:33" x14ac:dyDescent="0.3">
      <c r="A9" s="8">
        <v>5</v>
      </c>
      <c r="B9" s="53">
        <v>0.55000000000000004</v>
      </c>
      <c r="C9" s="53">
        <v>0.94399999999999995</v>
      </c>
      <c r="D9" s="53">
        <v>0.629</v>
      </c>
      <c r="E9" s="53">
        <v>0.57499999999999996</v>
      </c>
      <c r="F9" s="53">
        <v>1.0110000000000001</v>
      </c>
      <c r="G9" s="53">
        <v>0.71</v>
      </c>
      <c r="H9" s="53">
        <v>0.78</v>
      </c>
      <c r="K9"/>
      <c r="L9"/>
      <c r="M9"/>
      <c r="N9"/>
      <c r="O9"/>
      <c r="AC9"/>
      <c r="AD9"/>
      <c r="AE9"/>
      <c r="AF9"/>
      <c r="AG9"/>
    </row>
    <row r="10" spans="1:33" x14ac:dyDescent="0.3">
      <c r="A10" s="8">
        <v>5</v>
      </c>
      <c r="B10" s="53">
        <v>0.58500000000000008</v>
      </c>
      <c r="C10" s="53">
        <v>0.91700000000000015</v>
      </c>
      <c r="D10" s="53">
        <v>0.63200000000000012</v>
      </c>
      <c r="E10" s="53">
        <v>0.50900000000000001</v>
      </c>
      <c r="F10" s="53">
        <v>1.0110000000000001</v>
      </c>
      <c r="G10" s="53">
        <v>0.72700000000000009</v>
      </c>
      <c r="H10" s="53">
        <v>0.79899999999999993</v>
      </c>
      <c r="K10"/>
      <c r="L10"/>
      <c r="M10"/>
      <c r="N10"/>
      <c r="O10"/>
      <c r="AC10"/>
      <c r="AD10"/>
      <c r="AE10"/>
      <c r="AF10"/>
      <c r="AG10"/>
    </row>
    <row r="11" spans="1:33" x14ac:dyDescent="0.3">
      <c r="A11" s="8">
        <v>50</v>
      </c>
      <c r="B11" s="53">
        <v>0.60599999999999998</v>
      </c>
      <c r="C11" s="53">
        <v>1.859</v>
      </c>
      <c r="D11" s="53">
        <v>0.62999999999999989</v>
      </c>
      <c r="E11" s="53">
        <v>0.57600000000000007</v>
      </c>
      <c r="F11" s="53">
        <v>1.032</v>
      </c>
      <c r="G11" s="53">
        <v>0.68800000000000006</v>
      </c>
      <c r="H11" s="53">
        <v>0.81300000000000006</v>
      </c>
      <c r="K11"/>
      <c r="L11"/>
      <c r="M11"/>
      <c r="N11"/>
      <c r="O11"/>
      <c r="AC11"/>
      <c r="AD11"/>
      <c r="AE11"/>
      <c r="AF11"/>
      <c r="AG11"/>
    </row>
    <row r="12" spans="1:33" x14ac:dyDescent="0.3">
      <c r="A12" s="8">
        <v>50</v>
      </c>
      <c r="B12" s="53">
        <v>0.54899999999999993</v>
      </c>
      <c r="C12" s="53">
        <v>1.7109999999999999</v>
      </c>
      <c r="D12" s="53">
        <v>0.6389999999999999</v>
      </c>
      <c r="E12" s="53">
        <v>0.56800000000000006</v>
      </c>
      <c r="F12" s="53">
        <v>1.012</v>
      </c>
      <c r="G12" s="53">
        <v>0.77200000000000002</v>
      </c>
      <c r="H12" s="53">
        <v>0.80300000000000005</v>
      </c>
      <c r="K12"/>
      <c r="L12"/>
      <c r="M12"/>
      <c r="N12"/>
      <c r="O12"/>
      <c r="AC12"/>
      <c r="AD12"/>
      <c r="AE12"/>
      <c r="AF12"/>
      <c r="AG12"/>
    </row>
    <row r="13" spans="1:33" x14ac:dyDescent="0.3">
      <c r="A13" s="3" t="s">
        <v>2</v>
      </c>
      <c r="B13" s="53">
        <v>0.45999999999999996</v>
      </c>
      <c r="C13" s="53">
        <v>0.62</v>
      </c>
      <c r="D13" s="53">
        <v>0.47899999999999998</v>
      </c>
      <c r="E13" s="53">
        <v>0.51200000000000001</v>
      </c>
      <c r="F13" s="53">
        <v>1.1240000000000001</v>
      </c>
      <c r="G13" s="53">
        <v>0.73199999999999998</v>
      </c>
      <c r="H13" s="53">
        <v>0.83699999999999997</v>
      </c>
      <c r="K13"/>
      <c r="L13"/>
      <c r="M13"/>
      <c r="N13"/>
      <c r="O13"/>
      <c r="AC13"/>
      <c r="AD13"/>
      <c r="AE13"/>
      <c r="AF13"/>
      <c r="AG13"/>
    </row>
    <row r="14" spans="1:33" x14ac:dyDescent="0.3">
      <c r="A14" s="3" t="s">
        <v>2</v>
      </c>
      <c r="B14" s="53">
        <v>0.27700000000000002</v>
      </c>
      <c r="C14" s="53">
        <v>0.58400000000000007</v>
      </c>
      <c r="D14" s="53">
        <v>0.47499999999999998</v>
      </c>
      <c r="E14" s="53">
        <v>0.53800000000000003</v>
      </c>
      <c r="F14" s="53">
        <v>1.0900000000000001</v>
      </c>
      <c r="G14" s="53">
        <v>0.69699999999999995</v>
      </c>
      <c r="H14" s="53">
        <v>0.68800000000000006</v>
      </c>
      <c r="K14"/>
      <c r="L14"/>
      <c r="M14"/>
      <c r="N14"/>
      <c r="O14"/>
      <c r="AC14"/>
      <c r="AD14"/>
      <c r="AE14"/>
      <c r="AF14"/>
      <c r="AG14"/>
    </row>
    <row r="16" spans="1:33" x14ac:dyDescent="0.3">
      <c r="A16" s="12" t="s">
        <v>29</v>
      </c>
      <c r="B16" s="2"/>
      <c r="C16" s="2"/>
    </row>
    <row r="17" spans="1:23" ht="15" thickBot="1" x14ac:dyDescent="0.35">
      <c r="B17" s="4"/>
      <c r="C17" s="4"/>
      <c r="D17" s="4"/>
      <c r="E17" s="4"/>
      <c r="F17" s="4"/>
      <c r="G17" s="4"/>
      <c r="H17" s="4"/>
    </row>
    <row r="18" spans="1:23" ht="15" thickBot="1" x14ac:dyDescent="0.35">
      <c r="A18" s="5" t="s">
        <v>9</v>
      </c>
      <c r="B18" s="6" t="s">
        <v>11</v>
      </c>
      <c r="C18" s="44" t="s">
        <v>13</v>
      </c>
      <c r="D18" s="6" t="s">
        <v>15</v>
      </c>
      <c r="E18" s="6" t="s">
        <v>26</v>
      </c>
      <c r="F18" s="6" t="s">
        <v>27</v>
      </c>
      <c r="G18" s="6" t="s">
        <v>16</v>
      </c>
      <c r="H18" s="45" t="s">
        <v>17</v>
      </c>
      <c r="I18" s="8"/>
      <c r="J18" s="8"/>
      <c r="K18" s="8"/>
      <c r="L18" s="8"/>
      <c r="M18" s="8"/>
      <c r="N18" s="8"/>
      <c r="O18" s="8"/>
    </row>
    <row r="19" spans="1:23" x14ac:dyDescent="0.3">
      <c r="A19" s="8" t="s">
        <v>2</v>
      </c>
      <c r="B19" s="54">
        <f t="shared" ref="B19:H19" si="0">AVERAGE(B$3:B$4,B13:B14)</f>
        <v>0.52675000000000005</v>
      </c>
      <c r="C19" s="54">
        <f t="shared" si="0"/>
        <v>0.63400000000000001</v>
      </c>
      <c r="D19" s="54">
        <f t="shared" si="0"/>
        <v>0.46850000000000003</v>
      </c>
      <c r="E19" s="54">
        <f t="shared" si="0"/>
        <v>0.48275000000000001</v>
      </c>
      <c r="F19" s="54">
        <f t="shared" si="0"/>
        <v>1.0620000000000001</v>
      </c>
      <c r="G19" s="54">
        <f t="shared" si="0"/>
        <v>0.67374999999999996</v>
      </c>
      <c r="H19" s="54">
        <f t="shared" si="0"/>
        <v>0.77300000000000002</v>
      </c>
    </row>
    <row r="20" spans="1:23" x14ac:dyDescent="0.3">
      <c r="A20" s="14"/>
    </row>
    <row r="21" spans="1:23" x14ac:dyDescent="0.3">
      <c r="A21" s="14">
        <v>0.05</v>
      </c>
      <c r="B21" s="3">
        <f t="shared" ref="B21:H21" si="1">AVERAGE(B5:B6)</f>
        <v>0.64900000000000002</v>
      </c>
      <c r="C21" s="3">
        <f t="shared" si="1"/>
        <v>0.59099999999999997</v>
      </c>
      <c r="D21" s="3">
        <f t="shared" si="1"/>
        <v>0.48249999999999993</v>
      </c>
      <c r="E21" s="3">
        <f t="shared" si="1"/>
        <v>0.46899999999999997</v>
      </c>
      <c r="F21" s="3">
        <f t="shared" si="1"/>
        <v>0.94599999999999995</v>
      </c>
      <c r="G21" s="3">
        <f t="shared" si="1"/>
        <v>0.70700000000000007</v>
      </c>
      <c r="H21" s="3">
        <f t="shared" si="1"/>
        <v>0.77</v>
      </c>
    </row>
    <row r="22" spans="1:23" x14ac:dyDescent="0.3">
      <c r="A22" s="14"/>
    </row>
    <row r="23" spans="1:23" x14ac:dyDescent="0.3">
      <c r="A23" s="14">
        <v>0.5</v>
      </c>
      <c r="B23" s="3">
        <f t="shared" ref="B23:H23" si="2">AVERAGE(B7:B8)</f>
        <v>0.61699999999999999</v>
      </c>
      <c r="C23" s="3">
        <f t="shared" si="2"/>
        <v>1.0285000000000002</v>
      </c>
      <c r="D23" s="3">
        <f t="shared" si="2"/>
        <v>0.5585</v>
      </c>
      <c r="E23" s="3">
        <f t="shared" si="2"/>
        <v>0.49399999999999999</v>
      </c>
      <c r="F23" s="3">
        <f t="shared" si="2"/>
        <v>0.99900000000000011</v>
      </c>
      <c r="G23" s="3">
        <f t="shared" si="2"/>
        <v>0.7350000000000001</v>
      </c>
      <c r="H23" s="3">
        <f t="shared" si="2"/>
        <v>0.71299999999999986</v>
      </c>
    </row>
    <row r="24" spans="1:23" x14ac:dyDescent="0.3">
      <c r="A24" s="14"/>
    </row>
    <row r="25" spans="1:23" x14ac:dyDescent="0.3">
      <c r="A25" s="14">
        <v>5</v>
      </c>
      <c r="B25" s="3">
        <f t="shared" ref="B25:H25" si="3">AVERAGE(B9:B10)</f>
        <v>0.56750000000000012</v>
      </c>
      <c r="C25" s="3">
        <f t="shared" si="3"/>
        <v>0.9305000000000001</v>
      </c>
      <c r="D25" s="3">
        <f t="shared" si="3"/>
        <v>0.63050000000000006</v>
      </c>
      <c r="E25" s="3">
        <f t="shared" si="3"/>
        <v>0.54200000000000004</v>
      </c>
      <c r="F25" s="3">
        <f t="shared" si="3"/>
        <v>1.0110000000000001</v>
      </c>
      <c r="G25" s="3">
        <f t="shared" si="3"/>
        <v>0.71850000000000003</v>
      </c>
      <c r="H25" s="3">
        <f t="shared" si="3"/>
        <v>0.78949999999999998</v>
      </c>
    </row>
    <row r="26" spans="1:23" x14ac:dyDescent="0.3">
      <c r="A26" s="19"/>
    </row>
    <row r="27" spans="1:23" x14ac:dyDescent="0.3">
      <c r="A27" s="14">
        <v>50</v>
      </c>
      <c r="B27" s="3">
        <f t="shared" ref="B27:H27" si="4">AVERAGE(B11:B12)</f>
        <v>0.5774999999999999</v>
      </c>
      <c r="C27" s="3">
        <f t="shared" si="4"/>
        <v>1.7849999999999999</v>
      </c>
      <c r="D27" s="3">
        <f t="shared" si="4"/>
        <v>0.63449999999999984</v>
      </c>
      <c r="E27" s="3">
        <f t="shared" si="4"/>
        <v>0.57200000000000006</v>
      </c>
      <c r="F27" s="3">
        <f t="shared" si="4"/>
        <v>1.022</v>
      </c>
      <c r="G27" s="3">
        <f t="shared" si="4"/>
        <v>0.73</v>
      </c>
      <c r="H27" s="3">
        <f t="shared" si="4"/>
        <v>0.80800000000000005</v>
      </c>
    </row>
    <row r="29" spans="1:23" x14ac:dyDescent="0.3">
      <c r="A29" s="12" t="s">
        <v>151</v>
      </c>
      <c r="B29" s="2"/>
      <c r="C29" s="2"/>
    </row>
    <row r="31" spans="1:23" ht="15" thickBot="1" x14ac:dyDescent="0.35">
      <c r="B31" s="4"/>
      <c r="C31" s="4"/>
      <c r="D31" s="4"/>
      <c r="E31" s="4"/>
      <c r="F31" s="4"/>
      <c r="G31" s="4"/>
      <c r="H31" s="4"/>
      <c r="Q31" s="3" t="s">
        <v>3</v>
      </c>
      <c r="R31" s="20">
        <v>100</v>
      </c>
      <c r="W31" s="110"/>
    </row>
    <row r="32" spans="1:23" ht="15" thickBot="1" x14ac:dyDescent="0.35">
      <c r="A32" s="5" t="s">
        <v>9</v>
      </c>
      <c r="B32" s="6" t="s">
        <v>11</v>
      </c>
      <c r="C32" s="44" t="s">
        <v>13</v>
      </c>
      <c r="D32" s="6" t="s">
        <v>15</v>
      </c>
      <c r="E32" s="6" t="s">
        <v>26</v>
      </c>
      <c r="F32" s="6" t="s">
        <v>27</v>
      </c>
      <c r="G32" s="6" t="s">
        <v>16</v>
      </c>
      <c r="H32" s="45" t="s">
        <v>17</v>
      </c>
      <c r="I32" s="8"/>
      <c r="J32" s="8"/>
      <c r="K32" s="8"/>
      <c r="L32" s="8"/>
      <c r="M32" s="8"/>
      <c r="N32" s="8"/>
      <c r="O32" s="8"/>
      <c r="Q32" s="3" t="s">
        <v>23</v>
      </c>
      <c r="R32" s="3" t="s">
        <v>24</v>
      </c>
      <c r="U32" s="8" t="s">
        <v>0</v>
      </c>
      <c r="V32" s="8" t="s">
        <v>1</v>
      </c>
      <c r="W32" s="110"/>
    </row>
    <row r="33" spans="1:24" ht="15.6" x14ac:dyDescent="0.3">
      <c r="A33" s="8" t="s">
        <v>2</v>
      </c>
      <c r="B33" s="32">
        <v>100</v>
      </c>
      <c r="C33" s="40">
        <v>100</v>
      </c>
      <c r="D33" s="32">
        <v>100</v>
      </c>
      <c r="E33" s="32">
        <v>100</v>
      </c>
      <c r="F33" s="32">
        <v>100</v>
      </c>
      <c r="G33" s="32">
        <v>100</v>
      </c>
      <c r="H33" s="32">
        <v>100</v>
      </c>
      <c r="I33" s="32"/>
      <c r="J33" s="32"/>
      <c r="K33" s="32"/>
      <c r="L33" s="32"/>
      <c r="M33" s="22"/>
      <c r="N33" s="22"/>
      <c r="O33" s="40"/>
      <c r="T33" s="24" t="s">
        <v>2</v>
      </c>
      <c r="U33" s="25">
        <f>AVERAGE(B33:H33)</f>
        <v>100</v>
      </c>
      <c r="V33" s="26">
        <f>STDEV(E33:M33)</f>
        <v>0</v>
      </c>
      <c r="W33" s="121"/>
    </row>
    <row r="34" spans="1:24" ht="15.6" x14ac:dyDescent="0.3">
      <c r="A34" s="8"/>
      <c r="B34" s="32"/>
      <c r="C34" s="40"/>
      <c r="D34" s="32"/>
      <c r="E34" s="32"/>
      <c r="F34" s="32"/>
      <c r="G34" s="32"/>
      <c r="H34" s="32"/>
      <c r="I34" s="32"/>
      <c r="J34" s="32"/>
      <c r="K34" s="18"/>
      <c r="L34" s="18"/>
      <c r="O34" s="15"/>
      <c r="T34" s="24">
        <v>0.05</v>
      </c>
      <c r="U34" s="25">
        <f>AVERAGE(H45,D35:H35)</f>
        <v>98.59908023280002</v>
      </c>
      <c r="V34" s="26">
        <f>STDEV(H45,D35:H35)</f>
        <v>5.5459389229779026</v>
      </c>
      <c r="W34" s="121"/>
    </row>
    <row r="35" spans="1:24" ht="15.6" x14ac:dyDescent="0.3">
      <c r="A35" s="8">
        <v>0.05</v>
      </c>
      <c r="B35" s="30">
        <f t="shared" ref="B35:H35" si="5">(B21*$R$31)/B19</f>
        <v>123.20835310868533</v>
      </c>
      <c r="C35" s="40">
        <f t="shared" si="5"/>
        <v>93.217665615141939</v>
      </c>
      <c r="D35" s="32">
        <f t="shared" si="5"/>
        <v>102.98826040554961</v>
      </c>
      <c r="E35" s="32">
        <f t="shared" si="5"/>
        <v>97.151734852408069</v>
      </c>
      <c r="F35" s="32">
        <f t="shared" si="5"/>
        <v>89.077212806026353</v>
      </c>
      <c r="G35" s="32">
        <f t="shared" si="5"/>
        <v>104.93506493506494</v>
      </c>
      <c r="H35" s="32">
        <f t="shared" si="5"/>
        <v>99.611901681759377</v>
      </c>
      <c r="I35" s="32"/>
      <c r="J35" s="32"/>
      <c r="K35" s="32"/>
      <c r="L35" s="32"/>
      <c r="M35" s="22"/>
      <c r="N35" s="22"/>
      <c r="O35" s="40"/>
      <c r="T35" s="24">
        <v>0.5</v>
      </c>
      <c r="U35" s="25">
        <f>AVERAGE(D37:H37,H46,B37)</f>
        <v>105.55250011934596</v>
      </c>
      <c r="V35" s="26">
        <f>STDEV(D37:H37,B37)</f>
        <v>11.424805940718755</v>
      </c>
      <c r="W35" s="121"/>
    </row>
    <row r="36" spans="1:24" ht="15.6" x14ac:dyDescent="0.3">
      <c r="A36" s="8"/>
      <c r="B36" s="32"/>
      <c r="C36" s="40"/>
      <c r="D36" s="32"/>
      <c r="E36" s="32"/>
      <c r="F36" s="32"/>
      <c r="G36" s="32"/>
      <c r="H36" s="32"/>
      <c r="I36" s="32"/>
      <c r="J36" s="32"/>
      <c r="K36" s="18"/>
      <c r="L36" s="18"/>
      <c r="O36" s="15"/>
      <c r="T36" s="24">
        <v>5</v>
      </c>
      <c r="U36" s="25">
        <f>AVERAGE(B39,E39:H39,H46)</f>
        <v>104.79675230389081</v>
      </c>
      <c r="V36" s="26">
        <f>STDEV(B39,E39:H39,H46)</f>
        <v>5.7822783442226484</v>
      </c>
      <c r="W36" s="121"/>
    </row>
    <row r="37" spans="1:24" ht="15.6" x14ac:dyDescent="0.3">
      <c r="A37" s="8">
        <v>0.5</v>
      </c>
      <c r="B37" s="32">
        <f t="shared" ref="B37:H37" si="6">(B23*$R$31)/B$19</f>
        <v>117.13336497389653</v>
      </c>
      <c r="C37" s="40">
        <f t="shared" si="6"/>
        <v>162.22397476340697</v>
      </c>
      <c r="D37" s="32">
        <f t="shared" si="6"/>
        <v>119.21024546424759</v>
      </c>
      <c r="E37" s="32">
        <f t="shared" si="6"/>
        <v>102.33039875712066</v>
      </c>
      <c r="F37" s="32">
        <f t="shared" si="6"/>
        <v>94.067796610169495</v>
      </c>
      <c r="G37" s="32">
        <f t="shared" si="6"/>
        <v>109.09090909090912</v>
      </c>
      <c r="H37" s="32">
        <f t="shared" si="6"/>
        <v>92.238033635187563</v>
      </c>
      <c r="I37" s="32"/>
      <c r="J37" s="32"/>
      <c r="K37" s="32"/>
      <c r="L37" s="32"/>
      <c r="M37" s="22"/>
      <c r="N37" s="22"/>
      <c r="O37" s="40"/>
      <c r="S37" s="28"/>
      <c r="T37" s="24">
        <v>50</v>
      </c>
      <c r="U37" s="25">
        <f>AVERAGE(B41,E41:H41,H47)</f>
        <v>107.44650221359559</v>
      </c>
      <c r="V37" s="26">
        <f>STDEV(B41,E41:H41,H47)</f>
        <v>7.2354998187504664</v>
      </c>
      <c r="W37" s="121"/>
    </row>
    <row r="38" spans="1:24" x14ac:dyDescent="0.3">
      <c r="A38" s="8"/>
      <c r="B38" s="32"/>
      <c r="C38" s="40"/>
      <c r="D38" s="32"/>
      <c r="E38" s="32"/>
      <c r="F38" s="32"/>
      <c r="G38" s="32"/>
      <c r="H38" s="32"/>
      <c r="I38" s="32"/>
      <c r="J38" s="32"/>
      <c r="K38" s="18"/>
      <c r="L38" s="18"/>
      <c r="O38" s="15"/>
      <c r="W38" s="110"/>
    </row>
    <row r="39" spans="1:24" ht="18" x14ac:dyDescent="0.35">
      <c r="A39" s="8">
        <v>5</v>
      </c>
      <c r="B39" s="32">
        <f t="shared" ref="B39:H39" si="7">(B25*$R$31)/B$19</f>
        <v>107.73611770289513</v>
      </c>
      <c r="C39" s="40">
        <f t="shared" si="7"/>
        <v>146.76656151419559</v>
      </c>
      <c r="D39" s="122">
        <f>(D25*$R$31)/D$19</f>
        <v>134.57844183564569</v>
      </c>
      <c r="E39" s="32">
        <f t="shared" si="7"/>
        <v>112.27343345416882</v>
      </c>
      <c r="F39" s="32">
        <f t="shared" si="7"/>
        <v>95.197740112994353</v>
      </c>
      <c r="G39" s="32">
        <f t="shared" si="7"/>
        <v>106.64192949907238</v>
      </c>
      <c r="H39" s="32">
        <f t="shared" si="7"/>
        <v>102.13454075032341</v>
      </c>
      <c r="I39" s="32"/>
      <c r="J39" s="32"/>
      <c r="K39" s="32"/>
      <c r="L39" s="32"/>
      <c r="M39" s="22"/>
      <c r="N39" s="22"/>
      <c r="O39" s="40"/>
      <c r="T39" s="42" t="s">
        <v>7</v>
      </c>
      <c r="X39" s="55"/>
    </row>
    <row r="40" spans="1:24" x14ac:dyDescent="0.3">
      <c r="A40" s="8"/>
      <c r="B40" s="32"/>
      <c r="C40" s="40"/>
      <c r="D40" s="32"/>
      <c r="E40" s="32"/>
      <c r="F40" s="32"/>
      <c r="G40" s="32"/>
      <c r="H40" s="32"/>
      <c r="I40" s="32"/>
      <c r="J40" s="32"/>
      <c r="K40" s="18"/>
      <c r="L40" s="18"/>
      <c r="O40" s="15"/>
    </row>
    <row r="41" spans="1:24" x14ac:dyDescent="0.3">
      <c r="A41" s="8">
        <v>50</v>
      </c>
      <c r="B41" s="32">
        <f t="shared" ref="B41:H41" si="8">(B27*$R$31)/B$19</f>
        <v>109.63455149501658</v>
      </c>
      <c r="C41" s="40">
        <f t="shared" si="8"/>
        <v>281.54574132492115</v>
      </c>
      <c r="D41" s="123">
        <f t="shared" si="8"/>
        <v>135.43223052294553</v>
      </c>
      <c r="E41" s="32">
        <f t="shared" si="8"/>
        <v>118.48783013982393</v>
      </c>
      <c r="F41" s="32">
        <f t="shared" si="8"/>
        <v>96.233521657250463</v>
      </c>
      <c r="G41" s="32">
        <f t="shared" si="8"/>
        <v>108.34879406307978</v>
      </c>
      <c r="H41" s="32">
        <f t="shared" si="8"/>
        <v>104.52781371280726</v>
      </c>
      <c r="I41" s="32"/>
      <c r="J41" s="32"/>
      <c r="K41" s="32"/>
      <c r="L41" s="32"/>
      <c r="M41" s="22"/>
      <c r="N41" s="22"/>
      <c r="O41" s="40"/>
    </row>
    <row r="44" spans="1:24" ht="57.6" x14ac:dyDescent="0.3">
      <c r="G44" s="120" t="s">
        <v>154</v>
      </c>
      <c r="H44" s="114" t="s">
        <v>29</v>
      </c>
    </row>
    <row r="45" spans="1:24" x14ac:dyDescent="0.3">
      <c r="G45" s="113" t="s">
        <v>163</v>
      </c>
      <c r="H45" s="124">
        <f>AVERAGE(C35,D35:H35)</f>
        <v>97.830306715991711</v>
      </c>
    </row>
    <row r="46" spans="1:24" x14ac:dyDescent="0.3">
      <c r="G46" s="113" t="s">
        <v>164</v>
      </c>
      <c r="H46" s="125">
        <f>AVERAGE(B39,E39:H39)</f>
        <v>104.79675230389083</v>
      </c>
    </row>
    <row r="47" spans="1:24" x14ac:dyDescent="0.3">
      <c r="G47" s="113" t="s">
        <v>165</v>
      </c>
      <c r="H47" s="126">
        <f>AVERAGE(B41,E41:H41)</f>
        <v>107.44650221359559</v>
      </c>
    </row>
    <row r="49" spans="2:8" x14ac:dyDescent="0.3">
      <c r="H49" s="38"/>
    </row>
    <row r="50" spans="2:8" x14ac:dyDescent="0.3">
      <c r="H50" s="38"/>
    </row>
    <row r="54" spans="2:8" x14ac:dyDescent="0.3">
      <c r="B54" s="22"/>
    </row>
    <row r="55" spans="2:8" x14ac:dyDescent="0.3">
      <c r="B55" s="22"/>
    </row>
    <row r="56" spans="2:8" x14ac:dyDescent="0.3">
      <c r="B56" s="22"/>
    </row>
    <row r="57" spans="2:8" x14ac:dyDescent="0.3">
      <c r="B57" s="22"/>
    </row>
    <row r="58" spans="2:8" x14ac:dyDescent="0.3">
      <c r="B58" s="22"/>
    </row>
    <row r="59" spans="2:8" x14ac:dyDescent="0.3">
      <c r="B59" s="22"/>
    </row>
    <row r="60" spans="2:8" x14ac:dyDescent="0.3">
      <c r="B60" s="38"/>
    </row>
    <row r="61" spans="2:8" x14ac:dyDescent="0.3">
      <c r="B61" s="22"/>
    </row>
    <row r="62" spans="2:8" x14ac:dyDescent="0.3">
      <c r="B62" s="22"/>
    </row>
    <row r="64" spans="2:8" x14ac:dyDescent="0.3">
      <c r="B64" s="8"/>
      <c r="C64" s="104"/>
      <c r="D64" s="104"/>
      <c r="E64" s="104"/>
      <c r="F64" s="104"/>
      <c r="G64" s="22"/>
    </row>
    <row r="74" spans="2:6" x14ac:dyDescent="0.3">
      <c r="B74" s="8"/>
      <c r="C74" s="104"/>
      <c r="D74" s="104"/>
      <c r="E74" s="104"/>
      <c r="F74" s="104"/>
    </row>
    <row r="75" spans="2:6" x14ac:dyDescent="0.3">
      <c r="C75" s="15"/>
    </row>
    <row r="76" spans="2:6" x14ac:dyDescent="0.3">
      <c r="E76" s="15"/>
      <c r="F76" s="15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C5C6-5107-4E1F-BFCD-5F9600B76FD3}">
  <dimension ref="A1:AE81"/>
  <sheetViews>
    <sheetView topLeftCell="A15" zoomScale="68" zoomScaleNormal="68" workbookViewId="0">
      <selection activeCell="J44" sqref="J44:K44"/>
    </sheetView>
  </sheetViews>
  <sheetFormatPr defaultColWidth="8.6640625" defaultRowHeight="14.4" x14ac:dyDescent="0.3"/>
  <cols>
    <col min="1" max="1" width="10.88671875" style="3" customWidth="1"/>
    <col min="2" max="9" width="8.6640625" style="3"/>
    <col min="10" max="10" width="11.33203125" style="3" customWidth="1"/>
    <col min="11" max="15" width="8.6640625" style="3"/>
    <col min="16" max="16" width="18" style="3" customWidth="1"/>
    <col min="17" max="16384" width="8.6640625" style="3"/>
  </cols>
  <sheetData>
    <row r="1" spans="1:31" x14ac:dyDescent="0.3">
      <c r="A1" s="1" t="s">
        <v>152</v>
      </c>
      <c r="B1" s="2"/>
      <c r="C1" s="2"/>
    </row>
    <row r="3" spans="1:31" ht="15" thickBot="1" x14ac:dyDescent="0.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5" thickBot="1" x14ac:dyDescent="0.35">
      <c r="A4" s="5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3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7" t="s">
        <v>18</v>
      </c>
      <c r="AA4" s="7" t="s">
        <v>19</v>
      </c>
      <c r="AB4" s="7" t="s">
        <v>20</v>
      </c>
      <c r="AC4" s="7" t="s">
        <v>21</v>
      </c>
      <c r="AD4" s="7" t="s">
        <v>22</v>
      </c>
      <c r="AE4" s="7" t="s">
        <v>3</v>
      </c>
    </row>
    <row r="5" spans="1:31" x14ac:dyDescent="0.3">
      <c r="A5" s="8" t="s">
        <v>2</v>
      </c>
      <c r="B5" s="9">
        <v>-0.04</v>
      </c>
      <c r="C5" s="10">
        <v>-5.2999999999999999E-2</v>
      </c>
      <c r="D5" s="10">
        <v>-0.05</v>
      </c>
      <c r="E5" s="9">
        <v>-3.4000000000000002E-2</v>
      </c>
      <c r="F5" s="9">
        <v>-0.05</v>
      </c>
      <c r="G5" s="10">
        <v>-7.2999999999999995E-2</v>
      </c>
      <c r="H5" s="10">
        <v>-4.9000000000000002E-2</v>
      </c>
      <c r="I5" s="10">
        <v>-5.7000000000000002E-2</v>
      </c>
      <c r="J5" s="10">
        <v>-3.1E-2</v>
      </c>
      <c r="K5" s="11">
        <v>-0.129</v>
      </c>
      <c r="L5" s="11">
        <v>-0.105</v>
      </c>
      <c r="M5" s="11">
        <v>-8.5000000000000006E-2</v>
      </c>
      <c r="N5" s="11">
        <v>-0.09</v>
      </c>
      <c r="O5" s="11">
        <v>-7.9000000000000001E-2</v>
      </c>
      <c r="Q5" s="8" t="s">
        <v>2</v>
      </c>
      <c r="R5" s="3">
        <f t="shared" ref="R5:AE14" si="0">B5*-1</f>
        <v>0.04</v>
      </c>
      <c r="S5" s="3">
        <f t="shared" si="0"/>
        <v>5.2999999999999999E-2</v>
      </c>
      <c r="T5" s="3">
        <f t="shared" si="0"/>
        <v>0.05</v>
      </c>
      <c r="U5" s="3">
        <f t="shared" si="0"/>
        <v>3.4000000000000002E-2</v>
      </c>
      <c r="V5" s="3">
        <f t="shared" si="0"/>
        <v>0.05</v>
      </c>
      <c r="W5" s="3">
        <f t="shared" si="0"/>
        <v>7.2999999999999995E-2</v>
      </c>
      <c r="X5" s="3">
        <f t="shared" si="0"/>
        <v>4.9000000000000002E-2</v>
      </c>
      <c r="Y5" s="3">
        <f t="shared" si="0"/>
        <v>5.7000000000000002E-2</v>
      </c>
      <c r="Z5" s="3">
        <f t="shared" si="0"/>
        <v>3.1E-2</v>
      </c>
      <c r="AA5" s="3">
        <f t="shared" si="0"/>
        <v>0.129</v>
      </c>
      <c r="AB5" s="3">
        <f t="shared" si="0"/>
        <v>0.105</v>
      </c>
      <c r="AC5" s="3">
        <f t="shared" si="0"/>
        <v>8.5000000000000006E-2</v>
      </c>
      <c r="AD5" s="3">
        <f t="shared" si="0"/>
        <v>0.09</v>
      </c>
      <c r="AE5" s="3">
        <f t="shared" si="0"/>
        <v>7.9000000000000001E-2</v>
      </c>
    </row>
    <row r="6" spans="1:31" x14ac:dyDescent="0.3">
      <c r="A6" s="8" t="s">
        <v>2</v>
      </c>
      <c r="B6" s="9">
        <v>-4.9000000000000002E-2</v>
      </c>
      <c r="C6" s="10">
        <v>-5.8000000000000003E-2</v>
      </c>
      <c r="D6" s="10">
        <v>-5.0999999999999997E-2</v>
      </c>
      <c r="E6" s="9">
        <v>-4.2999999999999997E-2</v>
      </c>
      <c r="F6" s="9">
        <v>-4.9000000000000002E-2</v>
      </c>
      <c r="G6" s="10">
        <v>-6.9000000000000006E-2</v>
      </c>
      <c r="H6" s="10">
        <v>-5.5E-2</v>
      </c>
      <c r="I6" s="10">
        <v>-4.8000000000000001E-2</v>
      </c>
      <c r="J6" s="10">
        <v>-4.2000000000000003E-2</v>
      </c>
      <c r="K6" s="11">
        <v>-0.13800000000000001</v>
      </c>
      <c r="L6" s="11">
        <v>-0.13400000000000001</v>
      </c>
      <c r="M6" s="11">
        <v>-0.13700000000000001</v>
      </c>
      <c r="N6" s="11">
        <v>-0.107</v>
      </c>
      <c r="O6" s="11">
        <v>-9.8000000000000004E-2</v>
      </c>
      <c r="Q6" s="8" t="s">
        <v>2</v>
      </c>
      <c r="R6" s="3">
        <f t="shared" si="0"/>
        <v>4.9000000000000002E-2</v>
      </c>
      <c r="S6" s="3">
        <f t="shared" si="0"/>
        <v>5.8000000000000003E-2</v>
      </c>
      <c r="T6" s="3">
        <f t="shared" si="0"/>
        <v>5.0999999999999997E-2</v>
      </c>
      <c r="U6" s="3">
        <f t="shared" si="0"/>
        <v>4.2999999999999997E-2</v>
      </c>
      <c r="V6" s="3">
        <f t="shared" si="0"/>
        <v>4.9000000000000002E-2</v>
      </c>
      <c r="W6" s="3">
        <f t="shared" si="0"/>
        <v>6.9000000000000006E-2</v>
      </c>
      <c r="X6" s="3">
        <f t="shared" si="0"/>
        <v>5.5E-2</v>
      </c>
      <c r="Y6" s="3">
        <f t="shared" si="0"/>
        <v>4.8000000000000001E-2</v>
      </c>
      <c r="Z6" s="3">
        <f t="shared" si="0"/>
        <v>4.2000000000000003E-2</v>
      </c>
      <c r="AA6" s="3">
        <f t="shared" si="0"/>
        <v>0.13800000000000001</v>
      </c>
      <c r="AB6" s="3">
        <f t="shared" si="0"/>
        <v>0.13400000000000001</v>
      </c>
      <c r="AC6" s="3">
        <f t="shared" si="0"/>
        <v>0.13700000000000001</v>
      </c>
      <c r="AD6" s="3">
        <f t="shared" si="0"/>
        <v>0.107</v>
      </c>
      <c r="AE6" s="3">
        <f t="shared" si="0"/>
        <v>9.8000000000000004E-2</v>
      </c>
    </row>
    <row r="7" spans="1:31" x14ac:dyDescent="0.3">
      <c r="A7" s="8">
        <v>0.05</v>
      </c>
      <c r="B7" s="9">
        <v>-5.1999999999999998E-2</v>
      </c>
      <c r="C7" s="10">
        <v>-6.5000000000000002E-2</v>
      </c>
      <c r="D7" s="10">
        <v>-0.06</v>
      </c>
      <c r="E7" s="9">
        <v>-3.3000000000000002E-2</v>
      </c>
      <c r="F7" s="9">
        <v>-4.5999999999999999E-2</v>
      </c>
      <c r="G7" s="10">
        <v>-6.9000000000000006E-2</v>
      </c>
      <c r="H7" s="10">
        <v>-0.05</v>
      </c>
      <c r="I7" s="10">
        <v>-5.3999999999999999E-2</v>
      </c>
      <c r="J7" s="10">
        <v>-4.7E-2</v>
      </c>
      <c r="K7" s="11">
        <v>-0.13600000000000001</v>
      </c>
      <c r="L7" s="11">
        <v>-0.11799999999999999</v>
      </c>
      <c r="M7" s="11">
        <v>-9.6000000000000002E-2</v>
      </c>
      <c r="N7" s="11">
        <v>-0.123</v>
      </c>
      <c r="O7" s="11">
        <v>-0.108</v>
      </c>
      <c r="Q7" s="8">
        <v>0.05</v>
      </c>
      <c r="R7" s="3">
        <f t="shared" si="0"/>
        <v>5.1999999999999998E-2</v>
      </c>
      <c r="S7" s="3">
        <f t="shared" si="0"/>
        <v>6.5000000000000002E-2</v>
      </c>
      <c r="T7" s="3">
        <f t="shared" si="0"/>
        <v>0.06</v>
      </c>
      <c r="U7" s="3">
        <f t="shared" si="0"/>
        <v>3.3000000000000002E-2</v>
      </c>
      <c r="V7" s="3">
        <f t="shared" si="0"/>
        <v>4.5999999999999999E-2</v>
      </c>
      <c r="W7" s="3">
        <f t="shared" si="0"/>
        <v>6.9000000000000006E-2</v>
      </c>
      <c r="X7" s="3">
        <f t="shared" si="0"/>
        <v>0.05</v>
      </c>
      <c r="Y7" s="3">
        <f t="shared" si="0"/>
        <v>5.3999999999999999E-2</v>
      </c>
      <c r="Z7" s="3">
        <f t="shared" si="0"/>
        <v>4.7E-2</v>
      </c>
      <c r="AA7" s="3">
        <f t="shared" si="0"/>
        <v>0.13600000000000001</v>
      </c>
      <c r="AB7" s="3">
        <f t="shared" si="0"/>
        <v>0.11799999999999999</v>
      </c>
      <c r="AC7" s="3">
        <f t="shared" si="0"/>
        <v>9.6000000000000002E-2</v>
      </c>
      <c r="AD7" s="3">
        <f t="shared" si="0"/>
        <v>0.123</v>
      </c>
      <c r="AE7" s="3">
        <f t="shared" si="0"/>
        <v>0.108</v>
      </c>
    </row>
    <row r="8" spans="1:31" x14ac:dyDescent="0.3">
      <c r="A8" s="8">
        <v>0.05</v>
      </c>
      <c r="B8" s="9">
        <v>-4.9000000000000002E-2</v>
      </c>
      <c r="C8" s="10">
        <v>-5.2999999999999999E-2</v>
      </c>
      <c r="D8" s="10">
        <v>-5.2999999999999999E-2</v>
      </c>
      <c r="E8" s="9">
        <v>-4.1000000000000002E-2</v>
      </c>
      <c r="F8" s="9">
        <v>-5.0999999999999997E-2</v>
      </c>
      <c r="G8" s="10">
        <v>-7.0000000000000007E-2</v>
      </c>
      <c r="H8" s="10">
        <v>-0.05</v>
      </c>
      <c r="I8" s="10">
        <v>-4.3999999999999997E-2</v>
      </c>
      <c r="J8" s="10">
        <v>-4.2000000000000003E-2</v>
      </c>
      <c r="K8" s="11">
        <v>-0.10299999999999999</v>
      </c>
      <c r="L8" s="11">
        <v>-0.113</v>
      </c>
      <c r="M8" s="11">
        <v>-9.6000000000000002E-2</v>
      </c>
      <c r="N8" s="11">
        <v>-9.6000000000000002E-2</v>
      </c>
      <c r="O8" s="11">
        <v>-8.8999999999999996E-2</v>
      </c>
      <c r="Q8" s="8">
        <v>0.05</v>
      </c>
      <c r="R8" s="3">
        <f t="shared" si="0"/>
        <v>4.9000000000000002E-2</v>
      </c>
      <c r="S8" s="3">
        <f t="shared" si="0"/>
        <v>5.2999999999999999E-2</v>
      </c>
      <c r="T8" s="3">
        <f t="shared" si="0"/>
        <v>5.2999999999999999E-2</v>
      </c>
      <c r="U8" s="3">
        <f t="shared" si="0"/>
        <v>4.1000000000000002E-2</v>
      </c>
      <c r="V8" s="3">
        <f t="shared" si="0"/>
        <v>5.0999999999999997E-2</v>
      </c>
      <c r="W8" s="3">
        <f t="shared" si="0"/>
        <v>7.0000000000000007E-2</v>
      </c>
      <c r="X8" s="3">
        <f t="shared" si="0"/>
        <v>0.05</v>
      </c>
      <c r="Y8" s="3">
        <f t="shared" si="0"/>
        <v>4.3999999999999997E-2</v>
      </c>
      <c r="Z8" s="3">
        <f t="shared" si="0"/>
        <v>4.2000000000000003E-2</v>
      </c>
      <c r="AA8" s="3">
        <f t="shared" si="0"/>
        <v>0.10299999999999999</v>
      </c>
      <c r="AB8" s="3">
        <f t="shared" si="0"/>
        <v>0.113</v>
      </c>
      <c r="AC8" s="3">
        <f t="shared" si="0"/>
        <v>9.6000000000000002E-2</v>
      </c>
      <c r="AD8" s="3">
        <f t="shared" si="0"/>
        <v>9.6000000000000002E-2</v>
      </c>
      <c r="AE8" s="3">
        <f t="shared" si="0"/>
        <v>8.8999999999999996E-2</v>
      </c>
    </row>
    <row r="9" spans="1:31" x14ac:dyDescent="0.3">
      <c r="A9" s="8">
        <v>0.5</v>
      </c>
      <c r="B9" s="9">
        <v>-4.7E-2</v>
      </c>
      <c r="C9" s="10">
        <v>-0.06</v>
      </c>
      <c r="D9" s="10">
        <v>-4.9000000000000002E-2</v>
      </c>
      <c r="E9" s="9">
        <v>-3.3000000000000002E-2</v>
      </c>
      <c r="F9" s="9">
        <v>-5.3999999999999999E-2</v>
      </c>
      <c r="G9" s="10">
        <v>-6.6000000000000003E-2</v>
      </c>
      <c r="H9" s="10">
        <v>-4.9000000000000002E-2</v>
      </c>
      <c r="I9" s="10">
        <v>-4.3999999999999997E-2</v>
      </c>
      <c r="J9" s="10">
        <v>-4.8000000000000001E-2</v>
      </c>
      <c r="K9" s="11">
        <v>-0.06</v>
      </c>
      <c r="L9" s="11">
        <v>-0.11700000000000001</v>
      </c>
      <c r="M9" s="11">
        <v>-9.2999999999999999E-2</v>
      </c>
      <c r="N9" s="11">
        <v>-0.1</v>
      </c>
      <c r="O9" s="11">
        <v>-0.11799999999999999</v>
      </c>
      <c r="Q9" s="8">
        <v>0.5</v>
      </c>
      <c r="R9" s="3">
        <f t="shared" si="0"/>
        <v>4.7E-2</v>
      </c>
      <c r="S9" s="3">
        <f t="shared" si="0"/>
        <v>0.06</v>
      </c>
      <c r="T9" s="3">
        <f t="shared" si="0"/>
        <v>4.9000000000000002E-2</v>
      </c>
      <c r="U9" s="3">
        <f t="shared" si="0"/>
        <v>3.3000000000000002E-2</v>
      </c>
      <c r="V9" s="3">
        <f t="shared" si="0"/>
        <v>5.3999999999999999E-2</v>
      </c>
      <c r="W9" s="3">
        <f t="shared" si="0"/>
        <v>6.6000000000000003E-2</v>
      </c>
      <c r="X9" s="3">
        <f t="shared" si="0"/>
        <v>4.9000000000000002E-2</v>
      </c>
      <c r="Y9" s="3">
        <f t="shared" si="0"/>
        <v>4.3999999999999997E-2</v>
      </c>
      <c r="Z9" s="3">
        <f t="shared" si="0"/>
        <v>4.8000000000000001E-2</v>
      </c>
      <c r="AA9" s="3">
        <f t="shared" si="0"/>
        <v>0.06</v>
      </c>
      <c r="AB9" s="3">
        <f t="shared" si="0"/>
        <v>0.11700000000000001</v>
      </c>
      <c r="AC9" s="3">
        <f t="shared" si="0"/>
        <v>9.2999999999999999E-2</v>
      </c>
      <c r="AD9" s="3">
        <f t="shared" si="0"/>
        <v>0.1</v>
      </c>
      <c r="AE9" s="3">
        <f t="shared" si="0"/>
        <v>0.11799999999999999</v>
      </c>
    </row>
    <row r="10" spans="1:31" x14ac:dyDescent="0.3">
      <c r="A10" s="8">
        <v>0.5</v>
      </c>
      <c r="B10" s="9">
        <v>-4.3999999999999997E-2</v>
      </c>
      <c r="C10" s="10">
        <v>-0.06</v>
      </c>
      <c r="D10" s="10">
        <v>-5.0999999999999997E-2</v>
      </c>
      <c r="E10" s="9">
        <v>-4.1000000000000002E-2</v>
      </c>
      <c r="F10" s="9">
        <v>-8.5999999999999993E-2</v>
      </c>
      <c r="G10" s="10">
        <v>-7.2999999999999995E-2</v>
      </c>
      <c r="H10" s="10">
        <v>-5.8000000000000003E-2</v>
      </c>
      <c r="I10" s="10">
        <v>-3.6999999999999998E-2</v>
      </c>
      <c r="J10" s="10">
        <v>-0.04</v>
      </c>
      <c r="K10" s="11">
        <v>-6.6000000000000003E-2</v>
      </c>
      <c r="L10" s="11">
        <v>-0.105</v>
      </c>
      <c r="M10" s="11">
        <v>-8.6999999999999994E-2</v>
      </c>
      <c r="N10" s="11">
        <v>-9.8000000000000004E-2</v>
      </c>
      <c r="O10" s="11">
        <v>-0.12</v>
      </c>
      <c r="Q10" s="8">
        <v>0.5</v>
      </c>
      <c r="R10" s="3">
        <f t="shared" si="0"/>
        <v>4.3999999999999997E-2</v>
      </c>
      <c r="S10" s="3">
        <f t="shared" si="0"/>
        <v>0.06</v>
      </c>
      <c r="T10" s="3">
        <f t="shared" si="0"/>
        <v>5.0999999999999997E-2</v>
      </c>
      <c r="U10" s="3">
        <f t="shared" si="0"/>
        <v>4.1000000000000002E-2</v>
      </c>
      <c r="V10" s="3">
        <f t="shared" si="0"/>
        <v>8.5999999999999993E-2</v>
      </c>
      <c r="W10" s="3">
        <f t="shared" si="0"/>
        <v>7.2999999999999995E-2</v>
      </c>
      <c r="X10" s="3">
        <f t="shared" si="0"/>
        <v>5.8000000000000003E-2</v>
      </c>
      <c r="Y10" s="3">
        <f t="shared" si="0"/>
        <v>3.6999999999999998E-2</v>
      </c>
      <c r="Z10" s="3">
        <f t="shared" si="0"/>
        <v>0.04</v>
      </c>
      <c r="AA10" s="3">
        <f t="shared" si="0"/>
        <v>6.6000000000000003E-2</v>
      </c>
      <c r="AB10" s="3">
        <f t="shared" si="0"/>
        <v>0.105</v>
      </c>
      <c r="AC10" s="3">
        <f t="shared" si="0"/>
        <v>8.6999999999999994E-2</v>
      </c>
      <c r="AD10" s="3">
        <f t="shared" si="0"/>
        <v>9.8000000000000004E-2</v>
      </c>
      <c r="AE10" s="3">
        <f t="shared" si="0"/>
        <v>0.12</v>
      </c>
    </row>
    <row r="11" spans="1:31" x14ac:dyDescent="0.3">
      <c r="A11" s="8">
        <v>5</v>
      </c>
      <c r="B11" s="9">
        <v>-5.8999999999999997E-2</v>
      </c>
      <c r="C11" s="10">
        <v>-0.06</v>
      </c>
      <c r="D11" s="10">
        <v>-5.2999999999999999E-2</v>
      </c>
      <c r="E11" s="9">
        <v>-3.6999999999999998E-2</v>
      </c>
      <c r="F11" s="9">
        <v>-5.3999999999999999E-2</v>
      </c>
      <c r="G11" s="10">
        <v>-7.0999999999999994E-2</v>
      </c>
      <c r="H11" s="10">
        <v>-5.6000000000000001E-2</v>
      </c>
      <c r="I11" s="10">
        <v>-4.4999999999999998E-2</v>
      </c>
      <c r="J11" s="10">
        <v>-3.2000000000000001E-2</v>
      </c>
      <c r="K11" s="11">
        <v>-0.13400000000000001</v>
      </c>
      <c r="L11" s="11">
        <v>-0.113</v>
      </c>
      <c r="M11" s="11">
        <v>-8.5999999999999993E-2</v>
      </c>
      <c r="N11" s="11">
        <v>-0.10100000000000001</v>
      </c>
      <c r="O11" s="11">
        <v>-0.113</v>
      </c>
      <c r="Q11" s="8">
        <v>5</v>
      </c>
      <c r="R11" s="3">
        <f t="shared" si="0"/>
        <v>5.8999999999999997E-2</v>
      </c>
      <c r="S11" s="3">
        <f t="shared" si="0"/>
        <v>0.06</v>
      </c>
      <c r="T11" s="3">
        <f t="shared" si="0"/>
        <v>5.2999999999999999E-2</v>
      </c>
      <c r="U11" s="3">
        <f t="shared" si="0"/>
        <v>3.6999999999999998E-2</v>
      </c>
      <c r="V11" s="3">
        <f t="shared" si="0"/>
        <v>5.3999999999999999E-2</v>
      </c>
      <c r="W11" s="3">
        <f t="shared" si="0"/>
        <v>7.0999999999999994E-2</v>
      </c>
      <c r="X11" s="3">
        <f t="shared" si="0"/>
        <v>5.6000000000000001E-2</v>
      </c>
      <c r="Y11" s="3">
        <f t="shared" si="0"/>
        <v>4.4999999999999998E-2</v>
      </c>
      <c r="Z11" s="3">
        <f t="shared" si="0"/>
        <v>3.2000000000000001E-2</v>
      </c>
      <c r="AA11" s="3">
        <f t="shared" si="0"/>
        <v>0.13400000000000001</v>
      </c>
      <c r="AB11" s="3">
        <f t="shared" si="0"/>
        <v>0.113</v>
      </c>
      <c r="AC11" s="3">
        <f t="shared" si="0"/>
        <v>8.5999999999999993E-2</v>
      </c>
      <c r="AD11" s="3">
        <f t="shared" si="0"/>
        <v>0.10100000000000001</v>
      </c>
      <c r="AE11" s="3">
        <f t="shared" si="0"/>
        <v>0.113</v>
      </c>
    </row>
    <row r="12" spans="1:31" x14ac:dyDescent="0.3">
      <c r="A12" s="8">
        <v>5</v>
      </c>
      <c r="B12" s="9">
        <v>-6.0999999999999999E-2</v>
      </c>
      <c r="C12" s="10">
        <v>-6.2E-2</v>
      </c>
      <c r="D12" s="10">
        <v>-5.2999999999999999E-2</v>
      </c>
      <c r="E12" s="9">
        <v>-5.1999999999999998E-2</v>
      </c>
      <c r="F12" s="9">
        <v>-5.7000000000000002E-2</v>
      </c>
      <c r="G12" s="10">
        <v>-6.8000000000000005E-2</v>
      </c>
      <c r="H12" s="10">
        <v>-0.05</v>
      </c>
      <c r="I12" s="10">
        <v>-4.9000000000000002E-2</v>
      </c>
      <c r="J12" s="10">
        <v>-3.5000000000000003E-2</v>
      </c>
      <c r="K12" s="11">
        <v>-0.14499999999999999</v>
      </c>
      <c r="L12" s="11">
        <v>-9.9000000000000005E-2</v>
      </c>
      <c r="M12" s="11">
        <v>-9.2999999999999999E-2</v>
      </c>
      <c r="N12" s="11">
        <v>-0.10100000000000001</v>
      </c>
      <c r="O12" s="11">
        <v>-0.115</v>
      </c>
      <c r="Q12" s="8">
        <v>5</v>
      </c>
      <c r="R12" s="3">
        <f t="shared" si="0"/>
        <v>6.0999999999999999E-2</v>
      </c>
      <c r="S12" s="3">
        <f t="shared" si="0"/>
        <v>6.2E-2</v>
      </c>
      <c r="T12" s="3">
        <f t="shared" si="0"/>
        <v>5.2999999999999999E-2</v>
      </c>
      <c r="U12" s="3">
        <f t="shared" si="0"/>
        <v>5.1999999999999998E-2</v>
      </c>
      <c r="V12" s="3">
        <f t="shared" si="0"/>
        <v>5.7000000000000002E-2</v>
      </c>
      <c r="W12" s="3">
        <f t="shared" si="0"/>
        <v>6.8000000000000005E-2</v>
      </c>
      <c r="X12" s="3">
        <f t="shared" si="0"/>
        <v>0.05</v>
      </c>
      <c r="Y12" s="3">
        <f t="shared" si="0"/>
        <v>4.9000000000000002E-2</v>
      </c>
      <c r="Z12" s="3">
        <f t="shared" si="0"/>
        <v>3.5000000000000003E-2</v>
      </c>
      <c r="AA12" s="3">
        <f t="shared" si="0"/>
        <v>0.14499999999999999</v>
      </c>
      <c r="AB12" s="3">
        <f t="shared" si="0"/>
        <v>9.9000000000000005E-2</v>
      </c>
      <c r="AC12" s="3">
        <f t="shared" si="0"/>
        <v>9.2999999999999999E-2</v>
      </c>
      <c r="AD12" s="3">
        <f t="shared" si="0"/>
        <v>0.10100000000000001</v>
      </c>
      <c r="AE12" s="3">
        <f t="shared" si="0"/>
        <v>0.115</v>
      </c>
    </row>
    <row r="13" spans="1:31" x14ac:dyDescent="0.3">
      <c r="A13" s="8">
        <v>50</v>
      </c>
      <c r="B13" s="9">
        <v>-5.7000000000000002E-2</v>
      </c>
      <c r="C13" s="10">
        <v>-3.9E-2</v>
      </c>
      <c r="D13" s="10">
        <v>-4.5999999999999999E-2</v>
      </c>
      <c r="E13" s="9">
        <v>-3.7999999999999999E-2</v>
      </c>
      <c r="F13" s="9">
        <v>-5.3999999999999999E-2</v>
      </c>
      <c r="G13" s="10">
        <v>-5.3999999999999999E-2</v>
      </c>
      <c r="H13" s="10">
        <v>-4.2999999999999997E-2</v>
      </c>
      <c r="I13" s="10">
        <v>-4.2000000000000003E-2</v>
      </c>
      <c r="J13" s="10">
        <v>-2.9000000000000001E-2</v>
      </c>
      <c r="K13" s="11">
        <v>-0.109</v>
      </c>
      <c r="L13" s="11">
        <v>-7.0000000000000007E-2</v>
      </c>
      <c r="M13" s="11">
        <v>-6.6000000000000003E-2</v>
      </c>
      <c r="N13" s="11">
        <v>-8.8999999999999996E-2</v>
      </c>
      <c r="O13" s="11">
        <v>-9.4E-2</v>
      </c>
      <c r="Q13" s="8">
        <v>50</v>
      </c>
      <c r="R13" s="3">
        <f t="shared" si="0"/>
        <v>5.7000000000000002E-2</v>
      </c>
      <c r="S13" s="3">
        <f t="shared" si="0"/>
        <v>3.9E-2</v>
      </c>
      <c r="T13" s="3">
        <f t="shared" si="0"/>
        <v>4.5999999999999999E-2</v>
      </c>
      <c r="U13" s="3">
        <f t="shared" si="0"/>
        <v>3.7999999999999999E-2</v>
      </c>
      <c r="V13" s="3">
        <f t="shared" si="0"/>
        <v>5.3999999999999999E-2</v>
      </c>
      <c r="W13" s="3">
        <f t="shared" si="0"/>
        <v>5.3999999999999999E-2</v>
      </c>
      <c r="X13" s="3">
        <f t="shared" si="0"/>
        <v>4.2999999999999997E-2</v>
      </c>
      <c r="Y13" s="3">
        <f t="shared" si="0"/>
        <v>4.2000000000000003E-2</v>
      </c>
      <c r="Z13" s="3">
        <f t="shared" si="0"/>
        <v>2.9000000000000001E-2</v>
      </c>
      <c r="AA13" s="3">
        <f t="shared" si="0"/>
        <v>0.109</v>
      </c>
      <c r="AB13" s="3">
        <f t="shared" si="0"/>
        <v>7.0000000000000007E-2</v>
      </c>
      <c r="AC13" s="3">
        <f t="shared" si="0"/>
        <v>6.6000000000000003E-2</v>
      </c>
      <c r="AD13" s="3">
        <f t="shared" si="0"/>
        <v>8.8999999999999996E-2</v>
      </c>
      <c r="AE13" s="3">
        <f t="shared" si="0"/>
        <v>9.4E-2</v>
      </c>
    </row>
    <row r="14" spans="1:31" x14ac:dyDescent="0.3">
      <c r="A14" s="8">
        <v>50</v>
      </c>
      <c r="B14" s="9">
        <v>-5.5E-2</v>
      </c>
      <c r="C14" s="10">
        <v>-3.5000000000000003E-2</v>
      </c>
      <c r="D14" s="10">
        <v>-4.4999999999999998E-2</v>
      </c>
      <c r="E14" s="9">
        <v>-4.7E-2</v>
      </c>
      <c r="F14" s="9">
        <v>-5.5E-2</v>
      </c>
      <c r="G14" s="10">
        <v>-6.2E-2</v>
      </c>
      <c r="H14" s="10">
        <v>-5.0999999999999997E-2</v>
      </c>
      <c r="I14" s="10">
        <v>-4.7E-2</v>
      </c>
      <c r="J14" s="10">
        <v>-3.1E-2</v>
      </c>
      <c r="K14" s="11">
        <v>-0.14399999999999999</v>
      </c>
      <c r="L14" s="11">
        <v>-6.9000000000000006E-2</v>
      </c>
      <c r="M14" s="11">
        <v>-6.9000000000000006E-2</v>
      </c>
      <c r="N14" s="11">
        <v>-9.5000000000000001E-2</v>
      </c>
      <c r="O14" s="11">
        <v>-0.10299999999999999</v>
      </c>
      <c r="Q14" s="8">
        <v>50</v>
      </c>
      <c r="R14" s="3">
        <f t="shared" si="0"/>
        <v>5.5E-2</v>
      </c>
      <c r="S14" s="3">
        <f t="shared" si="0"/>
        <v>3.5000000000000003E-2</v>
      </c>
      <c r="T14" s="3">
        <f t="shared" si="0"/>
        <v>4.4999999999999998E-2</v>
      </c>
      <c r="U14" s="3">
        <f t="shared" si="0"/>
        <v>4.7E-2</v>
      </c>
      <c r="V14" s="3">
        <f t="shared" si="0"/>
        <v>5.5E-2</v>
      </c>
      <c r="W14" s="3">
        <f t="shared" si="0"/>
        <v>6.2E-2</v>
      </c>
      <c r="X14" s="3">
        <f t="shared" si="0"/>
        <v>5.0999999999999997E-2</v>
      </c>
      <c r="Y14" s="3">
        <f t="shared" si="0"/>
        <v>4.7E-2</v>
      </c>
      <c r="Z14" s="3">
        <f t="shared" si="0"/>
        <v>3.1E-2</v>
      </c>
      <c r="AA14" s="3">
        <f t="shared" si="0"/>
        <v>0.14399999999999999</v>
      </c>
      <c r="AB14" s="3">
        <f t="shared" si="0"/>
        <v>6.9000000000000006E-2</v>
      </c>
      <c r="AC14" s="3">
        <f t="shared" si="0"/>
        <v>6.9000000000000006E-2</v>
      </c>
      <c r="AD14" s="3">
        <f t="shared" si="0"/>
        <v>9.5000000000000001E-2</v>
      </c>
      <c r="AE14" s="3">
        <f t="shared" si="0"/>
        <v>0.10299999999999999</v>
      </c>
    </row>
    <row r="15" spans="1:31" x14ac:dyDescent="0.3">
      <c r="A15" s="12" t="s">
        <v>29</v>
      </c>
      <c r="B15" s="2"/>
      <c r="C15" s="2"/>
    </row>
    <row r="17" spans="1:25" ht="15" thickBot="1" x14ac:dyDescent="0.3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25" ht="15" thickBot="1" x14ac:dyDescent="0.35">
      <c r="A18" s="5" t="s">
        <v>9</v>
      </c>
      <c r="B18" s="13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  <c r="H18" s="6" t="s">
        <v>16</v>
      </c>
      <c r="I18" s="6" t="s">
        <v>17</v>
      </c>
      <c r="J18" s="7" t="s">
        <v>18</v>
      </c>
      <c r="K18" s="7" t="s">
        <v>19</v>
      </c>
      <c r="L18" s="7" t="s">
        <v>20</v>
      </c>
      <c r="M18" s="7" t="s">
        <v>21</v>
      </c>
      <c r="N18" s="7" t="s">
        <v>22</v>
      </c>
      <c r="O18" s="7" t="s">
        <v>3</v>
      </c>
    </row>
    <row r="19" spans="1:25" x14ac:dyDescent="0.3">
      <c r="A19" s="8" t="s">
        <v>2</v>
      </c>
      <c r="B19" s="15">
        <f t="shared" ref="B19:O19" si="1">AVERAGE(R$5:R$6)</f>
        <v>4.4499999999999998E-2</v>
      </c>
      <c r="C19" s="3">
        <f t="shared" si="1"/>
        <v>5.5500000000000001E-2</v>
      </c>
      <c r="D19" s="3">
        <f t="shared" si="1"/>
        <v>5.0500000000000003E-2</v>
      </c>
      <c r="E19" s="16">
        <f t="shared" si="1"/>
        <v>3.85E-2</v>
      </c>
      <c r="F19" s="16">
        <f t="shared" si="1"/>
        <v>4.9500000000000002E-2</v>
      </c>
      <c r="G19" s="3">
        <f t="shared" si="1"/>
        <v>7.1000000000000008E-2</v>
      </c>
      <c r="H19" s="3">
        <f t="shared" si="1"/>
        <v>5.2000000000000005E-2</v>
      </c>
      <c r="I19" s="3">
        <f t="shared" si="1"/>
        <v>5.2500000000000005E-2</v>
      </c>
      <c r="J19" s="3">
        <f t="shared" si="1"/>
        <v>3.6500000000000005E-2</v>
      </c>
      <c r="K19" s="3">
        <f t="shared" si="1"/>
        <v>0.13350000000000001</v>
      </c>
      <c r="L19" s="3">
        <f t="shared" si="1"/>
        <v>0.1195</v>
      </c>
      <c r="M19" s="3">
        <f t="shared" si="1"/>
        <v>0.11100000000000002</v>
      </c>
      <c r="N19" s="3">
        <f t="shared" si="1"/>
        <v>9.8500000000000004E-2</v>
      </c>
      <c r="O19" s="3">
        <f t="shared" si="1"/>
        <v>8.8499999999999995E-2</v>
      </c>
      <c r="U19" s="17"/>
      <c r="V19" s="17"/>
      <c r="W19" s="17"/>
      <c r="X19" s="17"/>
      <c r="Y19" s="17"/>
    </row>
    <row r="20" spans="1:25" x14ac:dyDescent="0.3">
      <c r="A20" s="14"/>
      <c r="B20" s="15"/>
      <c r="E20" s="16"/>
      <c r="F20" s="16"/>
      <c r="U20" s="17"/>
      <c r="V20" s="17"/>
      <c r="W20" s="17"/>
      <c r="X20" s="17"/>
      <c r="Y20" s="17"/>
    </row>
    <row r="21" spans="1:25" x14ac:dyDescent="0.3">
      <c r="A21" s="14">
        <v>0.05</v>
      </c>
      <c r="B21" s="15">
        <f t="shared" ref="B21:J21" si="2">AVERAGE(R7:R8)</f>
        <v>5.0500000000000003E-2</v>
      </c>
      <c r="C21" s="3">
        <f t="shared" si="2"/>
        <v>5.8999999999999997E-2</v>
      </c>
      <c r="D21" s="3">
        <f t="shared" si="2"/>
        <v>5.6499999999999995E-2</v>
      </c>
      <c r="E21" s="16">
        <f t="shared" si="2"/>
        <v>3.7000000000000005E-2</v>
      </c>
      <c r="F21" s="16">
        <f t="shared" si="2"/>
        <v>4.8500000000000001E-2</v>
      </c>
      <c r="G21" s="3">
        <f t="shared" si="2"/>
        <v>6.9500000000000006E-2</v>
      </c>
      <c r="H21" s="3">
        <f t="shared" si="2"/>
        <v>0.05</v>
      </c>
      <c r="I21" s="3">
        <f t="shared" si="2"/>
        <v>4.9000000000000002E-2</v>
      </c>
      <c r="J21" s="3">
        <f t="shared" si="2"/>
        <v>4.4499999999999998E-2</v>
      </c>
      <c r="K21" s="3">
        <f>AVERAGE(AA7:AA8)</f>
        <v>0.1195</v>
      </c>
      <c r="L21" s="3">
        <f>AVERAGE(AB7:AB8)</f>
        <v>0.11549999999999999</v>
      </c>
      <c r="M21" s="3">
        <f>AVERAGE(AC7:AC8)</f>
        <v>9.6000000000000002E-2</v>
      </c>
      <c r="N21" s="3">
        <f>AVERAGE(AD7:AD8)</f>
        <v>0.1095</v>
      </c>
      <c r="O21" s="3">
        <f>AVERAGE(AE7:AE8)</f>
        <v>9.8500000000000004E-2</v>
      </c>
      <c r="U21" s="17"/>
      <c r="V21" s="17"/>
      <c r="W21" s="17"/>
      <c r="X21" s="17"/>
      <c r="Y21" s="17"/>
    </row>
    <row r="22" spans="1:25" x14ac:dyDescent="0.3">
      <c r="A22" s="14"/>
      <c r="B22" s="15"/>
      <c r="E22" s="16"/>
      <c r="F22" s="16"/>
      <c r="O22" s="18"/>
      <c r="U22" s="17"/>
      <c r="V22" s="17"/>
      <c r="W22" s="17"/>
      <c r="X22" s="17"/>
      <c r="Y22" s="17"/>
    </row>
    <row r="23" spans="1:25" x14ac:dyDescent="0.3">
      <c r="A23" s="14">
        <v>0.5</v>
      </c>
      <c r="B23" s="15">
        <f t="shared" ref="B23:J23" si="3">AVERAGE(R9:R10)</f>
        <v>4.5499999999999999E-2</v>
      </c>
      <c r="C23" s="3">
        <f t="shared" si="3"/>
        <v>0.06</v>
      </c>
      <c r="D23" s="3">
        <f t="shared" si="3"/>
        <v>0.05</v>
      </c>
      <c r="E23" s="16">
        <f t="shared" si="3"/>
        <v>3.7000000000000005E-2</v>
      </c>
      <c r="F23" s="16">
        <f t="shared" si="3"/>
        <v>6.9999999999999993E-2</v>
      </c>
      <c r="G23" s="3">
        <f t="shared" si="3"/>
        <v>6.9500000000000006E-2</v>
      </c>
      <c r="H23" s="3">
        <f t="shared" si="3"/>
        <v>5.3500000000000006E-2</v>
      </c>
      <c r="I23" s="3">
        <f t="shared" si="3"/>
        <v>4.0499999999999994E-2</v>
      </c>
      <c r="J23" s="3">
        <f t="shared" si="3"/>
        <v>4.3999999999999997E-2</v>
      </c>
      <c r="K23" s="3">
        <f>AVERAGE(AA9:AA10)</f>
        <v>6.3E-2</v>
      </c>
      <c r="L23" s="3">
        <f>AVERAGE(AB9:AB10)</f>
        <v>0.111</v>
      </c>
      <c r="M23" s="3">
        <f>AVERAGE(AC9:AC10)</f>
        <v>0.09</v>
      </c>
      <c r="N23" s="3">
        <f>AVERAGE(AD9:AD10)</f>
        <v>9.9000000000000005E-2</v>
      </c>
      <c r="O23" s="18">
        <f>AVERAGE(AE9:AE10)</f>
        <v>0.11899999999999999</v>
      </c>
      <c r="U23" s="17"/>
      <c r="V23" s="17"/>
      <c r="W23" s="17"/>
      <c r="X23" s="17"/>
      <c r="Y23" s="17"/>
    </row>
    <row r="24" spans="1:25" x14ac:dyDescent="0.3">
      <c r="A24" s="14"/>
      <c r="B24" s="15"/>
      <c r="E24" s="16"/>
      <c r="F24" s="16"/>
      <c r="O24" s="18"/>
      <c r="U24" s="17"/>
      <c r="V24" s="17"/>
      <c r="W24" s="17"/>
      <c r="X24" s="17"/>
      <c r="Y24" s="17"/>
    </row>
    <row r="25" spans="1:25" x14ac:dyDescent="0.3">
      <c r="A25" s="14">
        <v>5</v>
      </c>
      <c r="B25" s="15">
        <f t="shared" ref="B25:J25" si="4">AVERAGE(R11:R12)</f>
        <v>0.06</v>
      </c>
      <c r="C25" s="3">
        <f t="shared" si="4"/>
        <v>6.0999999999999999E-2</v>
      </c>
      <c r="D25" s="3">
        <f t="shared" si="4"/>
        <v>5.2999999999999999E-2</v>
      </c>
      <c r="E25" s="16">
        <f t="shared" si="4"/>
        <v>4.4499999999999998E-2</v>
      </c>
      <c r="F25" s="16">
        <f t="shared" si="4"/>
        <v>5.5500000000000001E-2</v>
      </c>
      <c r="G25" s="3">
        <f t="shared" si="4"/>
        <v>6.9500000000000006E-2</v>
      </c>
      <c r="H25" s="3">
        <f t="shared" si="4"/>
        <v>5.3000000000000005E-2</v>
      </c>
      <c r="I25" s="3">
        <f t="shared" si="4"/>
        <v>4.7E-2</v>
      </c>
      <c r="J25" s="3">
        <f t="shared" si="4"/>
        <v>3.3500000000000002E-2</v>
      </c>
      <c r="K25" s="3">
        <f>AVERAGE(AA11:AA12)</f>
        <v>0.13950000000000001</v>
      </c>
      <c r="L25" s="3">
        <f>AVERAGE(AB11:AB12)</f>
        <v>0.10600000000000001</v>
      </c>
      <c r="M25" s="3">
        <f>AVERAGE(AC11:AC12)</f>
        <v>8.9499999999999996E-2</v>
      </c>
      <c r="N25" s="3">
        <f>AVERAGE(AD11:AD12)</f>
        <v>0.10100000000000001</v>
      </c>
      <c r="O25" s="18">
        <f>AVERAGE(AE11:AE12)</f>
        <v>0.114</v>
      </c>
      <c r="U25" s="17"/>
      <c r="V25" s="17"/>
      <c r="W25" s="17"/>
      <c r="X25" s="17"/>
      <c r="Y25" s="17"/>
    </row>
    <row r="26" spans="1:25" x14ac:dyDescent="0.3">
      <c r="A26" s="19"/>
      <c r="B26" s="15"/>
      <c r="E26" s="16"/>
      <c r="F26" s="16"/>
      <c r="O26" s="18"/>
      <c r="U26" s="17"/>
      <c r="V26" s="17"/>
      <c r="W26" s="17"/>
      <c r="X26" s="17"/>
      <c r="Y26" s="17"/>
    </row>
    <row r="27" spans="1:25" x14ac:dyDescent="0.3">
      <c r="A27" s="14">
        <v>50</v>
      </c>
      <c r="B27" s="15">
        <f t="shared" ref="B27:J27" si="5">AVERAGE(R13:R14)</f>
        <v>5.6000000000000001E-2</v>
      </c>
      <c r="C27" s="3">
        <f t="shared" si="5"/>
        <v>3.7000000000000005E-2</v>
      </c>
      <c r="D27" s="3">
        <f t="shared" si="5"/>
        <v>4.5499999999999999E-2</v>
      </c>
      <c r="E27" s="16">
        <f t="shared" si="5"/>
        <v>4.2499999999999996E-2</v>
      </c>
      <c r="F27" s="16">
        <f t="shared" si="5"/>
        <v>5.45E-2</v>
      </c>
      <c r="G27" s="3">
        <f t="shared" si="5"/>
        <v>5.7999999999999996E-2</v>
      </c>
      <c r="H27" s="3">
        <f t="shared" si="5"/>
        <v>4.7E-2</v>
      </c>
      <c r="I27" s="3">
        <f t="shared" si="5"/>
        <v>4.4499999999999998E-2</v>
      </c>
      <c r="J27" s="3">
        <f t="shared" si="5"/>
        <v>0.03</v>
      </c>
      <c r="K27" s="3">
        <f>AVERAGE(AA13:AA14)</f>
        <v>0.1265</v>
      </c>
      <c r="L27" s="3">
        <f>AVERAGE(AB13:AB14)</f>
        <v>6.9500000000000006E-2</v>
      </c>
      <c r="M27" s="3">
        <f>AVERAGE(AC13:AC14)</f>
        <v>6.7500000000000004E-2</v>
      </c>
      <c r="N27" s="3">
        <f>AVERAGE(AD13:AD14)</f>
        <v>9.1999999999999998E-2</v>
      </c>
      <c r="O27" s="3">
        <f>AVERAGE(AE13:AE14)</f>
        <v>9.8500000000000004E-2</v>
      </c>
      <c r="U27" s="17"/>
      <c r="V27" s="17"/>
      <c r="W27" s="17"/>
      <c r="X27" s="17"/>
      <c r="Y27" s="17"/>
    </row>
    <row r="28" spans="1:25" x14ac:dyDescent="0.3">
      <c r="U28" s="17"/>
      <c r="V28" s="17"/>
      <c r="W28" s="17"/>
      <c r="X28" s="17"/>
      <c r="Y28" s="17"/>
    </row>
    <row r="29" spans="1:25" x14ac:dyDescent="0.3">
      <c r="A29" s="12" t="s">
        <v>148</v>
      </c>
      <c r="B29" s="2"/>
      <c r="C29" s="2"/>
    </row>
    <row r="31" spans="1:25" ht="15" thickBot="1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T31" s="3" t="s">
        <v>3</v>
      </c>
      <c r="U31" s="20">
        <v>100</v>
      </c>
    </row>
    <row r="32" spans="1:25" ht="15" thickBot="1" x14ac:dyDescent="0.35">
      <c r="A32" s="5" t="s">
        <v>9</v>
      </c>
      <c r="B32" s="6" t="s">
        <v>10</v>
      </c>
      <c r="C32" s="6" t="s">
        <v>11</v>
      </c>
      <c r="D32" s="6" t="s">
        <v>12</v>
      </c>
      <c r="E32" s="6" t="s">
        <v>13</v>
      </c>
      <c r="F32" s="6" t="s">
        <v>14</v>
      </c>
      <c r="G32" s="6" t="s">
        <v>15</v>
      </c>
      <c r="H32" s="6" t="s">
        <v>16</v>
      </c>
      <c r="I32" s="6" t="s">
        <v>17</v>
      </c>
      <c r="J32" s="7" t="s">
        <v>18</v>
      </c>
      <c r="K32" s="7" t="s">
        <v>19</v>
      </c>
      <c r="L32" s="7" t="s">
        <v>20</v>
      </c>
      <c r="M32" s="7" t="s">
        <v>21</v>
      </c>
      <c r="N32" s="7" t="s">
        <v>22</v>
      </c>
      <c r="O32" s="7" t="s">
        <v>3</v>
      </c>
      <c r="R32" s="8" t="s">
        <v>29</v>
      </c>
      <c r="S32" s="8" t="s">
        <v>1</v>
      </c>
      <c r="T32" s="3" t="s">
        <v>23</v>
      </c>
      <c r="U32" s="3" t="s">
        <v>24</v>
      </c>
    </row>
    <row r="33" spans="1:19" ht="15.6" x14ac:dyDescent="0.3">
      <c r="A33" s="8" t="s">
        <v>2</v>
      </c>
      <c r="B33" s="21">
        <v>100</v>
      </c>
      <c r="C33" s="22">
        <v>100</v>
      </c>
      <c r="D33" s="22">
        <v>100</v>
      </c>
      <c r="E33" s="21">
        <v>100</v>
      </c>
      <c r="F33" s="21">
        <v>100</v>
      </c>
      <c r="G33" s="22">
        <v>100</v>
      </c>
      <c r="H33" s="22">
        <v>100</v>
      </c>
      <c r="I33" s="22">
        <v>100</v>
      </c>
      <c r="J33" s="22">
        <v>100</v>
      </c>
      <c r="K33" s="22">
        <v>100</v>
      </c>
      <c r="L33" s="22">
        <v>100</v>
      </c>
      <c r="M33" s="22">
        <v>100</v>
      </c>
      <c r="N33" s="22">
        <v>100</v>
      </c>
      <c r="O33" s="23">
        <v>100</v>
      </c>
      <c r="Q33" s="24" t="s">
        <v>2</v>
      </c>
      <c r="R33" s="25">
        <f>AVERAGE(B33:J33)</f>
        <v>100</v>
      </c>
      <c r="S33" s="26">
        <f>STDEV(B33:J33)</f>
        <v>0</v>
      </c>
    </row>
    <row r="34" spans="1:19" ht="15.6" x14ac:dyDescent="0.3">
      <c r="A34" s="8"/>
      <c r="B34" s="21"/>
      <c r="C34" s="22"/>
      <c r="D34" s="22"/>
      <c r="E34" s="21"/>
      <c r="F34" s="21"/>
      <c r="G34" s="22"/>
      <c r="H34" s="22"/>
      <c r="I34" s="22"/>
      <c r="J34" s="22"/>
      <c r="O34" s="27"/>
      <c r="P34" s="28"/>
      <c r="Q34" s="24" t="s">
        <v>4</v>
      </c>
      <c r="R34" s="25">
        <f>AVERAGE(C35,G35:I35,K35:M35,K49:K51)</f>
        <v>95.190446357591199</v>
      </c>
      <c r="S34" s="26">
        <f>STDEV(C35,G35:I35,K35:M35,K49:K50)</f>
        <v>5.5378450635413845</v>
      </c>
    </row>
    <row r="35" spans="1:19" ht="15.6" x14ac:dyDescent="0.3">
      <c r="A35" s="8">
        <v>0.05</v>
      </c>
      <c r="B35" s="21">
        <f t="shared" ref="B35:J35" si="6">(B21*$U$31)/B19</f>
        <v>113.48314606741575</v>
      </c>
      <c r="C35" s="22">
        <f t="shared" si="6"/>
        <v>106.3063063063063</v>
      </c>
      <c r="D35" s="29">
        <f t="shared" si="6"/>
        <v>111.88118811881186</v>
      </c>
      <c r="E35" s="21">
        <f t="shared" si="6"/>
        <v>96.103896103896119</v>
      </c>
      <c r="F35" s="21">
        <f t="shared" si="6"/>
        <v>97.979797979797979</v>
      </c>
      <c r="G35" s="22">
        <f t="shared" si="6"/>
        <v>97.887323943661983</v>
      </c>
      <c r="H35" s="22">
        <f t="shared" si="6"/>
        <v>96.153846153846146</v>
      </c>
      <c r="I35" s="22">
        <f t="shared" si="6"/>
        <v>93.333333333333329</v>
      </c>
      <c r="J35" s="30">
        <f t="shared" si="6"/>
        <v>121.91780821917807</v>
      </c>
      <c r="K35" s="22">
        <f>(K21*$U$31)/K19</f>
        <v>89.513108614232195</v>
      </c>
      <c r="L35" s="22">
        <f>(L21*$U$31)/L19</f>
        <v>96.65271966527196</v>
      </c>
      <c r="M35" s="22">
        <f>(M21*$U$31)/M19</f>
        <v>86.48648648648647</v>
      </c>
      <c r="N35" s="30">
        <f>(N21*$U$31)/N19</f>
        <v>111.16751269035532</v>
      </c>
      <c r="O35" s="31">
        <f>(O21*$U$31)/O19</f>
        <v>111.2994350282486</v>
      </c>
      <c r="Q35" s="24" t="s">
        <v>5</v>
      </c>
      <c r="R35" s="25">
        <f>AVERAGE(L37:N37,G37:I37,C37:D37,K47:K48)</f>
        <v>94.938566269040436</v>
      </c>
      <c r="S35" s="26">
        <f>STDEV(C37:D37,G37:I37,L37:N37,K47)</f>
        <v>10.036108091890467</v>
      </c>
    </row>
    <row r="36" spans="1:19" ht="15.6" x14ac:dyDescent="0.3">
      <c r="A36" s="8"/>
      <c r="B36" s="21"/>
      <c r="C36" s="22"/>
      <c r="D36" s="22"/>
      <c r="E36" s="21"/>
      <c r="F36" s="21"/>
      <c r="G36" s="22"/>
      <c r="H36" s="22"/>
      <c r="I36" s="22"/>
      <c r="J36" s="32"/>
      <c r="O36" s="27"/>
      <c r="Q36" s="24">
        <v>5</v>
      </c>
      <c r="R36" s="25">
        <f>AVERAGE(C39:D39,G39:J39,L39:N39,K45:K46)</f>
        <v>96.121032483261672</v>
      </c>
      <c r="S36" s="26">
        <f>STDEV(D39,G39:J39,L39:N39,K45:K46)</f>
        <v>7.4390279877933114</v>
      </c>
    </row>
    <row r="37" spans="1:19" ht="15.6" x14ac:dyDescent="0.3">
      <c r="A37" s="8">
        <v>0.5</v>
      </c>
      <c r="B37" s="21">
        <f t="shared" ref="B37:O37" si="7">(B23*$U$31)/B$19</f>
        <v>102.24719101123596</v>
      </c>
      <c r="C37" s="32">
        <f t="shared" si="7"/>
        <v>108.10810810810811</v>
      </c>
      <c r="D37" s="22">
        <f t="shared" si="7"/>
        <v>99.009900990098998</v>
      </c>
      <c r="E37" s="21">
        <f t="shared" si="7"/>
        <v>96.103896103896119</v>
      </c>
      <c r="F37" s="21">
        <f t="shared" si="7"/>
        <v>141.4141414141414</v>
      </c>
      <c r="G37" s="22">
        <f t="shared" si="7"/>
        <v>97.887323943661983</v>
      </c>
      <c r="H37" s="22">
        <f t="shared" si="7"/>
        <v>102.88461538461539</v>
      </c>
      <c r="I37" s="22">
        <f t="shared" si="7"/>
        <v>77.142857142857139</v>
      </c>
      <c r="J37" s="33">
        <f t="shared" si="7"/>
        <v>120.54794520547942</v>
      </c>
      <c r="K37" s="33">
        <f t="shared" si="7"/>
        <v>47.191011235955052</v>
      </c>
      <c r="L37" s="22">
        <f t="shared" si="7"/>
        <v>92.887029288702934</v>
      </c>
      <c r="M37" s="22">
        <f t="shared" si="7"/>
        <v>81.081081081081066</v>
      </c>
      <c r="N37" s="22">
        <f t="shared" si="7"/>
        <v>100.50761421319797</v>
      </c>
      <c r="O37" s="31">
        <f t="shared" si="7"/>
        <v>134.46327683615817</v>
      </c>
      <c r="P37" s="34"/>
      <c r="Q37" s="24">
        <v>50</v>
      </c>
      <c r="R37" s="25">
        <f>AVERAGE(C41:D41,G41:N41)</f>
        <v>80.292149454341796</v>
      </c>
      <c r="S37" s="26">
        <f>STDEV(C41:D41,G41:N41)</f>
        <v>13.579757272812177</v>
      </c>
    </row>
    <row r="38" spans="1:19" x14ac:dyDescent="0.3">
      <c r="A38" s="8"/>
      <c r="B38" s="21"/>
      <c r="C38" s="22"/>
      <c r="D38" s="22"/>
      <c r="E38" s="21"/>
      <c r="F38" s="21"/>
      <c r="G38" s="22"/>
      <c r="H38" s="22"/>
      <c r="I38" s="22"/>
      <c r="J38" s="22"/>
      <c r="O38" s="27"/>
      <c r="Q38" s="8"/>
      <c r="R38" s="35"/>
      <c r="S38" s="8"/>
    </row>
    <row r="39" spans="1:19" x14ac:dyDescent="0.3">
      <c r="A39" s="8">
        <v>5</v>
      </c>
      <c r="B39" s="21">
        <f t="shared" ref="B39:J39" si="8">(B25*$U$31)/B$19</f>
        <v>134.83146067415731</v>
      </c>
      <c r="C39" s="36">
        <f t="shared" si="8"/>
        <v>109.9099099099099</v>
      </c>
      <c r="D39" s="22">
        <f t="shared" si="8"/>
        <v>104.95049504950494</v>
      </c>
      <c r="E39" s="21">
        <f t="shared" si="8"/>
        <v>115.58441558441559</v>
      </c>
      <c r="F39" s="21">
        <f t="shared" si="8"/>
        <v>112.12121212121211</v>
      </c>
      <c r="G39" s="22">
        <f t="shared" si="8"/>
        <v>97.887323943661983</v>
      </c>
      <c r="H39" s="22">
        <f t="shared" si="8"/>
        <v>101.92307692307693</v>
      </c>
      <c r="I39" s="22">
        <f t="shared" si="8"/>
        <v>89.523809523809518</v>
      </c>
      <c r="J39" s="22">
        <f t="shared" si="8"/>
        <v>91.780821917808211</v>
      </c>
      <c r="K39" s="36">
        <f>(K25*$U$31)/K$19</f>
        <v>104.49438202247191</v>
      </c>
      <c r="L39" s="22">
        <f>(L25*$U$31)/L$19</f>
        <v>88.702928870292908</v>
      </c>
      <c r="M39" s="22">
        <f>(M25*$U$31)/M$19</f>
        <v>80.63063063063062</v>
      </c>
      <c r="N39" s="22">
        <f>(N25*$U$31)/N$19</f>
        <v>102.53807106598985</v>
      </c>
      <c r="O39" s="31">
        <f>(O25*$U$31)/O$19</f>
        <v>128.81355932203391</v>
      </c>
      <c r="R39" s="3" t="s">
        <v>25</v>
      </c>
    </row>
    <row r="40" spans="1:19" x14ac:dyDescent="0.3">
      <c r="A40" s="8"/>
      <c r="B40" s="21"/>
      <c r="C40" s="22"/>
      <c r="D40" s="22"/>
      <c r="E40" s="21"/>
      <c r="F40" s="21"/>
      <c r="G40" s="22"/>
      <c r="H40" s="22"/>
      <c r="I40" s="22"/>
      <c r="J40" s="22"/>
      <c r="O40" s="27"/>
      <c r="Q40" s="8"/>
      <c r="R40" s="35"/>
      <c r="S40" s="8"/>
    </row>
    <row r="41" spans="1:19" x14ac:dyDescent="0.3">
      <c r="A41" s="8">
        <v>50</v>
      </c>
      <c r="B41" s="21">
        <f t="shared" ref="B41:J41" si="9">(B27*$U$31)/B$19</f>
        <v>125.84269662921351</v>
      </c>
      <c r="C41" s="22">
        <f t="shared" si="9"/>
        <v>66.666666666666671</v>
      </c>
      <c r="D41" s="22">
        <f t="shared" si="9"/>
        <v>90.099009900990083</v>
      </c>
      <c r="E41" s="21">
        <f t="shared" si="9"/>
        <v>110.3896103896104</v>
      </c>
      <c r="F41" s="21">
        <f t="shared" si="9"/>
        <v>110.1010101010101</v>
      </c>
      <c r="G41" s="22">
        <f t="shared" si="9"/>
        <v>81.690140845070417</v>
      </c>
      <c r="H41" s="22">
        <f t="shared" si="9"/>
        <v>90.384615384615387</v>
      </c>
      <c r="I41" s="22">
        <f t="shared" si="9"/>
        <v>84.761904761904759</v>
      </c>
      <c r="J41" s="22">
        <f t="shared" si="9"/>
        <v>82.191780821917803</v>
      </c>
      <c r="K41" s="22">
        <f>(K27*$U$31)/K$19</f>
        <v>94.756554307116104</v>
      </c>
      <c r="L41" s="22">
        <f>(L27*$U$31)/L$19</f>
        <v>58.158995815899594</v>
      </c>
      <c r="M41" s="22">
        <f>(M27*$U$31)/M$19</f>
        <v>60.8108108108108</v>
      </c>
      <c r="N41" s="22">
        <f>(N27*$U$31)/N$19</f>
        <v>93.401015228426388</v>
      </c>
      <c r="O41" s="31">
        <f>(O27*$U$31)/O$19</f>
        <v>111.2994350282486</v>
      </c>
    </row>
    <row r="43" spans="1:19" x14ac:dyDescent="0.3">
      <c r="B43" s="35"/>
      <c r="C43" s="35"/>
      <c r="D43" s="35"/>
      <c r="E43" s="35"/>
      <c r="F43" s="35"/>
      <c r="G43" s="35"/>
      <c r="H43" s="35"/>
      <c r="I43" s="35"/>
    </row>
    <row r="44" spans="1:19" ht="44.4" customHeight="1" x14ac:dyDescent="0.4">
      <c r="J44" s="120" t="s">
        <v>154</v>
      </c>
      <c r="K44" s="114" t="s">
        <v>29</v>
      </c>
      <c r="Q44" s="37" t="s">
        <v>6</v>
      </c>
    </row>
    <row r="45" spans="1:19" x14ac:dyDescent="0.3">
      <c r="J45" s="113" t="s">
        <v>162</v>
      </c>
      <c r="K45" s="117">
        <f>AVERAGE(G39:J39,L39:N39,D39)</f>
        <v>94.742144740596871</v>
      </c>
    </row>
    <row r="46" spans="1:19" x14ac:dyDescent="0.3">
      <c r="J46" s="113" t="s">
        <v>161</v>
      </c>
      <c r="K46" s="117">
        <f>AVERAGE(D39,G39:J39,L39:N39)</f>
        <v>94.742144740596871</v>
      </c>
    </row>
    <row r="47" spans="1:19" x14ac:dyDescent="0.3">
      <c r="J47" s="113" t="s">
        <v>160</v>
      </c>
      <c r="K47" s="118">
        <f>AVERAGE(C37:D37,G37:I37,L37:N37)</f>
        <v>94.938566269040436</v>
      </c>
    </row>
    <row r="48" spans="1:19" x14ac:dyDescent="0.3">
      <c r="J48" s="113" t="s">
        <v>161</v>
      </c>
      <c r="K48" s="118">
        <f>AVERAGE(C37:D37,G37:I37,L37:N37)</f>
        <v>94.938566269040436</v>
      </c>
    </row>
    <row r="49" spans="2:15" x14ac:dyDescent="0.3">
      <c r="J49" s="113" t="s">
        <v>155</v>
      </c>
      <c r="K49" s="119">
        <f>AVERAGE(C35,G35:I35,K35:M35)</f>
        <v>95.190446357591199</v>
      </c>
    </row>
    <row r="50" spans="2:15" x14ac:dyDescent="0.3">
      <c r="J50" s="113" t="s">
        <v>158</v>
      </c>
      <c r="K50" s="119">
        <f>AVERAGE(C35,G35:I35,K35:M35)</f>
        <v>95.190446357591199</v>
      </c>
    </row>
    <row r="51" spans="2:15" x14ac:dyDescent="0.3">
      <c r="J51" s="113" t="s">
        <v>159</v>
      </c>
      <c r="K51" s="119">
        <f>AVERAGE(C35,G35:I35,K35:M35)</f>
        <v>95.190446357591199</v>
      </c>
    </row>
    <row r="55" spans="2:15" x14ac:dyDescent="0.3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2:15" x14ac:dyDescent="0.3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2:15" x14ac:dyDescent="0.3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</row>
    <row r="58" spans="2:15" x14ac:dyDescent="0.3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2:15" x14ac:dyDescent="0.3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2:15" x14ac:dyDescent="0.3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2:15" x14ac:dyDescent="0.3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2:15" x14ac:dyDescent="0.3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2:15" x14ac:dyDescent="0.3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7" spans="2:6" ht="15.6" x14ac:dyDescent="0.3">
      <c r="B67" s="24"/>
      <c r="C67" s="24"/>
      <c r="D67" s="24"/>
      <c r="E67" s="24"/>
      <c r="F67" s="24"/>
    </row>
    <row r="68" spans="2:6" x14ac:dyDescent="0.3">
      <c r="B68" s="38"/>
      <c r="C68" s="38"/>
      <c r="D68" s="38"/>
      <c r="E68" s="38"/>
      <c r="F68" s="38"/>
    </row>
    <row r="69" spans="2:6" x14ac:dyDescent="0.3">
      <c r="B69" s="38"/>
      <c r="C69" s="38"/>
      <c r="D69" s="38"/>
      <c r="E69" s="38"/>
      <c r="F69" s="38"/>
    </row>
    <row r="70" spans="2:6" x14ac:dyDescent="0.3">
      <c r="B70" s="38"/>
      <c r="C70" s="38"/>
      <c r="D70" s="38"/>
      <c r="E70" s="38"/>
      <c r="F70" s="38"/>
    </row>
    <row r="71" spans="2:6" x14ac:dyDescent="0.3">
      <c r="B71" s="38"/>
      <c r="C71" s="38"/>
      <c r="D71" s="38"/>
      <c r="E71" s="38"/>
      <c r="F71" s="38"/>
    </row>
    <row r="72" spans="2:6" x14ac:dyDescent="0.3">
      <c r="B72" s="38"/>
      <c r="C72" s="38"/>
      <c r="D72" s="38"/>
      <c r="E72" s="38"/>
      <c r="F72" s="38"/>
    </row>
    <row r="73" spans="2:6" x14ac:dyDescent="0.3">
      <c r="B73" s="38"/>
      <c r="C73" s="38"/>
      <c r="D73" s="38"/>
      <c r="E73" s="38"/>
      <c r="F73" s="38"/>
    </row>
    <row r="74" spans="2:6" x14ac:dyDescent="0.3">
      <c r="B74" s="38"/>
      <c r="C74" s="38"/>
      <c r="D74" s="38"/>
      <c r="E74" s="38"/>
      <c r="F74" s="38"/>
    </row>
    <row r="75" spans="2:6" x14ac:dyDescent="0.3">
      <c r="B75" s="38"/>
      <c r="C75" s="38"/>
      <c r="D75" s="38"/>
      <c r="E75" s="38"/>
      <c r="F75" s="38"/>
    </row>
    <row r="76" spans="2:6" x14ac:dyDescent="0.3">
      <c r="B76" s="38"/>
      <c r="C76" s="38"/>
      <c r="D76" s="38"/>
      <c r="E76" s="38"/>
      <c r="F76" s="38"/>
    </row>
    <row r="77" spans="2:6" x14ac:dyDescent="0.3">
      <c r="B77" s="38"/>
      <c r="C77" s="38"/>
      <c r="D77" s="38"/>
      <c r="E77" s="38"/>
      <c r="F77" s="38"/>
    </row>
    <row r="78" spans="2:6" x14ac:dyDescent="0.3">
      <c r="B78" s="38"/>
      <c r="C78" s="38"/>
      <c r="D78" s="38"/>
      <c r="E78" s="38"/>
      <c r="F78" s="38"/>
    </row>
    <row r="81" spans="2:6" x14ac:dyDescent="0.3">
      <c r="B81" s="38"/>
      <c r="C81" s="38"/>
      <c r="D81" s="38"/>
      <c r="E81" s="38"/>
      <c r="F81" s="3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75B9-8787-4183-B6A4-425F442F81CC}">
  <dimension ref="A1:AF81"/>
  <sheetViews>
    <sheetView topLeftCell="A15" zoomScale="56" workbookViewId="0">
      <selection activeCell="M43" sqref="M43"/>
    </sheetView>
  </sheetViews>
  <sheetFormatPr defaultColWidth="8.6640625" defaultRowHeight="14.4" x14ac:dyDescent="0.3"/>
  <cols>
    <col min="1" max="1" width="10.88671875" style="3" customWidth="1"/>
    <col min="2" max="3" width="8.6640625" style="3"/>
    <col min="4" max="4" width="11" style="3" customWidth="1"/>
    <col min="5" max="5" width="12.6640625" style="3" customWidth="1"/>
    <col min="6" max="16384" width="8.6640625" style="3"/>
  </cols>
  <sheetData>
    <row r="1" spans="1:32" x14ac:dyDescent="0.3">
      <c r="A1" s="1" t="s">
        <v>146</v>
      </c>
      <c r="B1" s="2"/>
      <c r="C1" s="2"/>
    </row>
    <row r="2" spans="1:32" ht="15" thickBot="1" x14ac:dyDescent="0.35">
      <c r="B2" s="4"/>
      <c r="C2" s="4"/>
      <c r="D2" s="4"/>
      <c r="E2" s="4"/>
      <c r="F2" s="4"/>
      <c r="G2" s="4"/>
      <c r="H2" s="4"/>
      <c r="I2" s="106"/>
      <c r="J2" s="106"/>
      <c r="K2" s="106"/>
      <c r="L2" s="106"/>
      <c r="M2" s="106"/>
      <c r="N2" s="106"/>
      <c r="O2" s="106"/>
      <c r="P2" s="106"/>
      <c r="Z2" s="106"/>
      <c r="AA2" s="106"/>
      <c r="AB2" s="106"/>
      <c r="AC2" s="106"/>
      <c r="AD2" s="106"/>
      <c r="AE2" s="106"/>
      <c r="AF2" s="106"/>
    </row>
    <row r="3" spans="1:32" ht="15" thickBot="1" x14ac:dyDescent="0.35">
      <c r="A3" s="5" t="s">
        <v>9</v>
      </c>
      <c r="B3" s="6" t="s">
        <v>11</v>
      </c>
      <c r="C3" s="6" t="s">
        <v>13</v>
      </c>
      <c r="D3" s="6" t="s">
        <v>15</v>
      </c>
      <c r="E3" s="6" t="s">
        <v>26</v>
      </c>
      <c r="F3" s="6" t="s">
        <v>27</v>
      </c>
      <c r="G3" s="6" t="s">
        <v>16</v>
      </c>
      <c r="H3" s="45" t="s">
        <v>17</v>
      </c>
      <c r="I3" s="108"/>
      <c r="J3" s="108"/>
      <c r="K3" s="108"/>
      <c r="L3" s="108"/>
      <c r="M3" s="108"/>
      <c r="N3" s="108"/>
      <c r="O3" s="108"/>
      <c r="P3" s="106"/>
      <c r="S3" s="4"/>
      <c r="T3" s="4"/>
      <c r="U3" s="4"/>
      <c r="V3" s="4"/>
      <c r="W3" s="4"/>
      <c r="X3" s="4"/>
      <c r="Y3" s="4"/>
      <c r="Z3" s="106"/>
      <c r="AA3" s="106"/>
      <c r="AB3" s="106"/>
      <c r="AC3" s="106"/>
      <c r="AD3" s="106"/>
      <c r="AE3" s="106"/>
      <c r="AF3" s="106"/>
    </row>
    <row r="4" spans="1:32" ht="15" thickBot="1" x14ac:dyDescent="0.35">
      <c r="A4" s="8" t="s">
        <v>3</v>
      </c>
      <c r="B4" s="11">
        <v>-0.17</v>
      </c>
      <c r="C4" s="11">
        <v>-0.16400000000000001</v>
      </c>
      <c r="D4" s="11">
        <v>-0.11700000000000001</v>
      </c>
      <c r="E4" s="11">
        <v>-0.10199999999999999</v>
      </c>
      <c r="F4" s="11">
        <v>-0.17299999999999999</v>
      </c>
      <c r="G4" s="11">
        <v>-0.154</v>
      </c>
      <c r="H4" s="43">
        <v>-0.16700000000000001</v>
      </c>
      <c r="I4" s="106"/>
      <c r="J4" s="106"/>
      <c r="K4" s="109"/>
      <c r="L4" s="109"/>
      <c r="M4" s="109"/>
      <c r="N4" s="109"/>
      <c r="O4" s="109"/>
      <c r="P4" s="106"/>
      <c r="R4" s="108"/>
      <c r="S4" s="13" t="s">
        <v>11</v>
      </c>
      <c r="T4" s="6" t="s">
        <v>13</v>
      </c>
      <c r="U4" s="6" t="s">
        <v>15</v>
      </c>
      <c r="V4" s="6" t="s">
        <v>26</v>
      </c>
      <c r="W4" s="6" t="s">
        <v>27</v>
      </c>
      <c r="X4" s="6" t="s">
        <v>16</v>
      </c>
      <c r="Y4" s="45" t="s">
        <v>17</v>
      </c>
      <c r="Z4" s="108"/>
      <c r="AA4" s="108"/>
      <c r="AB4" s="108"/>
      <c r="AC4" s="108"/>
      <c r="AD4" s="108"/>
      <c r="AE4" s="108"/>
      <c r="AF4" s="106"/>
    </row>
    <row r="5" spans="1:32" x14ac:dyDescent="0.3">
      <c r="A5" s="8" t="s">
        <v>3</v>
      </c>
      <c r="B5" s="11">
        <v>-0.16700000000000001</v>
      </c>
      <c r="C5" s="11">
        <v>-0.155</v>
      </c>
      <c r="D5" s="11">
        <v>-0.125</v>
      </c>
      <c r="E5" s="11">
        <v>-9.9000000000000005E-2</v>
      </c>
      <c r="F5" s="11">
        <v>-0.125</v>
      </c>
      <c r="G5" s="11">
        <v>-0.16400000000000001</v>
      </c>
      <c r="H5" s="43">
        <v>-0.154</v>
      </c>
      <c r="I5" s="106"/>
      <c r="J5" s="106"/>
      <c r="K5" s="109"/>
      <c r="L5" s="109"/>
      <c r="M5" s="109"/>
      <c r="N5" s="109"/>
      <c r="O5" s="109"/>
      <c r="P5" s="106"/>
      <c r="S5" s="3">
        <v>0.17</v>
      </c>
      <c r="T5" s="3">
        <v>0.16400000000000001</v>
      </c>
      <c r="U5" s="3">
        <v>0.11700000000000001</v>
      </c>
      <c r="V5" s="3">
        <v>0.10199999999999999</v>
      </c>
      <c r="W5" s="3">
        <v>0.17299999999999999</v>
      </c>
      <c r="X5" s="3">
        <v>0.154</v>
      </c>
      <c r="Y5" s="3">
        <v>0.16700000000000001</v>
      </c>
      <c r="Z5" s="106"/>
      <c r="AA5" s="106"/>
      <c r="AB5" s="106"/>
      <c r="AC5" s="106"/>
      <c r="AD5" s="106"/>
      <c r="AE5" s="106"/>
      <c r="AF5" s="106"/>
    </row>
    <row r="6" spans="1:32" x14ac:dyDescent="0.3">
      <c r="A6" s="8">
        <v>0.05</v>
      </c>
      <c r="B6" s="11">
        <v>-0.16900000000000001</v>
      </c>
      <c r="C6" s="11">
        <v>-0.14000000000000001</v>
      </c>
      <c r="D6" s="11">
        <v>-0.108</v>
      </c>
      <c r="E6" s="11">
        <v>-0.10299999999999999</v>
      </c>
      <c r="F6" s="11">
        <v>-0.154</v>
      </c>
      <c r="G6" s="11">
        <v>-0.16500000000000001</v>
      </c>
      <c r="H6" s="43">
        <v>-0.14299999999999999</v>
      </c>
      <c r="I6" s="106"/>
      <c r="J6" s="106"/>
      <c r="K6" s="109"/>
      <c r="L6" s="109"/>
      <c r="M6" s="109"/>
      <c r="N6" s="109"/>
      <c r="O6" s="109"/>
      <c r="P6" s="106"/>
      <c r="S6" s="3">
        <v>0.16700000000000001</v>
      </c>
      <c r="T6" s="3">
        <v>0.155</v>
      </c>
      <c r="U6" s="3">
        <v>0.125</v>
      </c>
      <c r="V6" s="3">
        <v>9.9000000000000005E-2</v>
      </c>
      <c r="W6" s="3">
        <v>0.125</v>
      </c>
      <c r="X6" s="3">
        <v>0.16400000000000001</v>
      </c>
      <c r="Y6" s="3">
        <v>0.154</v>
      </c>
      <c r="Z6" s="106"/>
      <c r="AA6" s="106"/>
      <c r="AB6" s="106"/>
      <c r="AC6" s="106"/>
      <c r="AD6" s="106"/>
      <c r="AE6" s="106"/>
      <c r="AF6" s="106"/>
    </row>
    <row r="7" spans="1:32" x14ac:dyDescent="0.3">
      <c r="A7" s="8">
        <v>0.05</v>
      </c>
      <c r="B7" s="11">
        <v>-0.17399999999999999</v>
      </c>
      <c r="C7" s="11">
        <v>-0.129</v>
      </c>
      <c r="D7" s="11">
        <v>-0.11899999999999999</v>
      </c>
      <c r="E7" s="11">
        <v>-0.10199999999999999</v>
      </c>
      <c r="F7" s="11">
        <v>-0.14499999999999999</v>
      </c>
      <c r="G7" s="11">
        <v>-0.17199999999999999</v>
      </c>
      <c r="H7" s="43">
        <v>-0.151</v>
      </c>
      <c r="I7" s="106"/>
      <c r="J7" s="106"/>
      <c r="K7" s="109"/>
      <c r="L7" s="109"/>
      <c r="M7" s="109"/>
      <c r="N7" s="109"/>
      <c r="O7" s="109"/>
      <c r="P7" s="106"/>
      <c r="S7" s="3">
        <v>0.16900000000000001</v>
      </c>
      <c r="T7" s="3">
        <v>0.14000000000000001</v>
      </c>
      <c r="U7" s="3">
        <v>0.108</v>
      </c>
      <c r="V7" s="3">
        <v>0.10299999999999999</v>
      </c>
      <c r="W7" s="3">
        <v>0.154</v>
      </c>
      <c r="X7" s="3">
        <v>0.16500000000000001</v>
      </c>
      <c r="Y7" s="3">
        <v>0.14299999999999999</v>
      </c>
      <c r="Z7" s="106"/>
      <c r="AA7" s="106"/>
      <c r="AB7" s="106"/>
      <c r="AC7" s="106"/>
      <c r="AD7" s="106"/>
      <c r="AE7" s="106"/>
      <c r="AF7" s="106"/>
    </row>
    <row r="8" spans="1:32" x14ac:dyDescent="0.3">
      <c r="A8" s="8">
        <v>0.5</v>
      </c>
      <c r="B8" s="11">
        <v>-0.14299999999999999</v>
      </c>
      <c r="C8" s="11">
        <v>-0.216</v>
      </c>
      <c r="D8" s="11">
        <v>-0.129</v>
      </c>
      <c r="E8" s="11">
        <v>-0.10199999999999999</v>
      </c>
      <c r="F8" s="11">
        <v>-0.157</v>
      </c>
      <c r="G8" s="11">
        <v>-0.17100000000000001</v>
      </c>
      <c r="H8" s="43">
        <v>-0.15</v>
      </c>
      <c r="I8" s="106"/>
      <c r="J8" s="106"/>
      <c r="K8" s="109"/>
      <c r="L8" s="109"/>
      <c r="M8" s="109"/>
      <c r="N8" s="109"/>
      <c r="O8" s="109"/>
      <c r="P8" s="106"/>
      <c r="S8" s="3">
        <v>0.17399999999999999</v>
      </c>
      <c r="T8" s="3">
        <v>0.129</v>
      </c>
      <c r="U8" s="3">
        <v>0.11899999999999999</v>
      </c>
      <c r="V8" s="3">
        <v>0.10199999999999999</v>
      </c>
      <c r="W8" s="3">
        <v>0.14499999999999999</v>
      </c>
      <c r="X8" s="3">
        <v>0.17199999999999999</v>
      </c>
      <c r="Y8" s="3">
        <v>0.151</v>
      </c>
      <c r="Z8" s="106"/>
      <c r="AA8" s="106"/>
      <c r="AB8" s="106"/>
      <c r="AC8" s="106"/>
      <c r="AD8" s="106"/>
      <c r="AE8" s="106"/>
      <c r="AF8" s="106"/>
    </row>
    <row r="9" spans="1:32" x14ac:dyDescent="0.3">
      <c r="A9" s="8">
        <v>0.5</v>
      </c>
      <c r="B9" s="11">
        <v>-0.14000000000000001</v>
      </c>
      <c r="C9" s="11">
        <v>-0.20599999999999999</v>
      </c>
      <c r="D9" s="11">
        <v>-0.129</v>
      </c>
      <c r="E9" s="11">
        <v>-0.1</v>
      </c>
      <c r="F9" s="11">
        <v>-0.14899999999999999</v>
      </c>
      <c r="G9" s="11">
        <v>-0.18</v>
      </c>
      <c r="H9" s="43">
        <v>-0.14299999999999999</v>
      </c>
      <c r="I9" s="106"/>
      <c r="J9" s="106"/>
      <c r="K9" s="109"/>
      <c r="L9" s="109"/>
      <c r="M9" s="109"/>
      <c r="N9" s="109"/>
      <c r="O9" s="109"/>
      <c r="P9" s="106"/>
      <c r="S9" s="3">
        <v>0.14299999999999999</v>
      </c>
      <c r="T9" s="3">
        <v>0.216</v>
      </c>
      <c r="U9" s="3">
        <v>0.129</v>
      </c>
      <c r="V9" s="3">
        <v>0.10199999999999999</v>
      </c>
      <c r="W9" s="3">
        <v>0.157</v>
      </c>
      <c r="X9" s="3">
        <v>0.17100000000000001</v>
      </c>
      <c r="Y9" s="3">
        <v>0.15</v>
      </c>
      <c r="Z9" s="106"/>
      <c r="AA9" s="106"/>
      <c r="AB9" s="106"/>
      <c r="AC9" s="106"/>
      <c r="AD9" s="106"/>
      <c r="AE9" s="106"/>
      <c r="AF9" s="106"/>
    </row>
    <row r="10" spans="1:32" x14ac:dyDescent="0.3">
      <c r="A10" s="8">
        <v>5</v>
      </c>
      <c r="B10" s="11">
        <v>-0.157</v>
      </c>
      <c r="C10" s="11">
        <v>-0.19600000000000001</v>
      </c>
      <c r="D10" s="11">
        <v>-0.14099999999999999</v>
      </c>
      <c r="E10" s="11">
        <v>-0.12</v>
      </c>
      <c r="F10" s="11">
        <v>-0.13800000000000001</v>
      </c>
      <c r="G10" s="11">
        <v>-0.17899999999999999</v>
      </c>
      <c r="H10" s="43">
        <v>-0.153</v>
      </c>
      <c r="I10" s="106"/>
      <c r="J10" s="106"/>
      <c r="K10" s="109"/>
      <c r="L10" s="109"/>
      <c r="M10" s="109"/>
      <c r="N10" s="109"/>
      <c r="O10" s="109"/>
      <c r="P10" s="106"/>
      <c r="S10" s="3">
        <v>0.14000000000000001</v>
      </c>
      <c r="T10" s="3">
        <v>0.20599999999999999</v>
      </c>
      <c r="U10" s="3">
        <v>0.129</v>
      </c>
      <c r="V10" s="3">
        <v>0.1</v>
      </c>
      <c r="W10" s="3">
        <v>0.14899999999999999</v>
      </c>
      <c r="X10" s="3">
        <v>0.18</v>
      </c>
      <c r="Y10" s="3">
        <v>0.14299999999999999</v>
      </c>
      <c r="Z10" s="106"/>
      <c r="AA10" s="106"/>
      <c r="AB10" s="106"/>
      <c r="AC10" s="106"/>
      <c r="AD10" s="106"/>
      <c r="AE10" s="106"/>
      <c r="AF10" s="106"/>
    </row>
    <row r="11" spans="1:32" x14ac:dyDescent="0.3">
      <c r="A11" s="8">
        <v>5</v>
      </c>
      <c r="B11" s="11">
        <v>-0.14599999999999999</v>
      </c>
      <c r="C11" s="11">
        <v>-0.20399999999999999</v>
      </c>
      <c r="D11" s="11">
        <v>-0.14599999999999999</v>
      </c>
      <c r="E11" s="11">
        <v>-0.114</v>
      </c>
      <c r="F11" s="11">
        <v>-0.151</v>
      </c>
      <c r="G11" s="11">
        <v>-0.182</v>
      </c>
      <c r="H11" s="43">
        <v>-0.161</v>
      </c>
      <c r="I11" s="106"/>
      <c r="J11" s="106"/>
      <c r="K11" s="109"/>
      <c r="L11" s="109"/>
      <c r="M11" s="109"/>
      <c r="N11" s="109"/>
      <c r="O11" s="109"/>
      <c r="P11" s="106"/>
      <c r="S11" s="3">
        <v>0.157</v>
      </c>
      <c r="T11" s="3">
        <v>0.19600000000000001</v>
      </c>
      <c r="U11" s="3">
        <v>0.14099999999999999</v>
      </c>
      <c r="V11" s="3">
        <v>0.12</v>
      </c>
      <c r="W11" s="3">
        <v>0.13800000000000001</v>
      </c>
      <c r="X11" s="3">
        <v>0.17899999999999999</v>
      </c>
      <c r="Y11" s="3">
        <v>0.153</v>
      </c>
      <c r="Z11" s="106"/>
      <c r="AA11" s="106"/>
      <c r="AB11" s="106"/>
      <c r="AC11" s="106"/>
      <c r="AD11" s="106"/>
      <c r="AE11" s="106"/>
      <c r="AF11" s="106"/>
    </row>
    <row r="12" spans="1:32" x14ac:dyDescent="0.3">
      <c r="A12" s="8">
        <v>50</v>
      </c>
      <c r="B12" s="11">
        <v>-0.13600000000000001</v>
      </c>
      <c r="C12" s="11">
        <v>-0.33</v>
      </c>
      <c r="D12" s="11">
        <v>-0.13800000000000001</v>
      </c>
      <c r="E12" s="11">
        <v>-0.124</v>
      </c>
      <c r="F12" s="11">
        <v>-0.26500000000000001</v>
      </c>
      <c r="G12" s="11">
        <v>-0.184</v>
      </c>
      <c r="H12" s="43">
        <v>-0.16300000000000001</v>
      </c>
      <c r="I12" s="106"/>
      <c r="J12" s="106"/>
      <c r="K12" s="109"/>
      <c r="L12" s="109"/>
      <c r="M12" s="109"/>
      <c r="N12" s="109"/>
      <c r="O12" s="109"/>
      <c r="P12" s="106"/>
      <c r="S12" s="3">
        <v>0.14599999999999999</v>
      </c>
      <c r="T12" s="3">
        <v>0.20399999999999999</v>
      </c>
      <c r="U12" s="3">
        <v>0.14599999999999999</v>
      </c>
      <c r="V12" s="3">
        <v>0.114</v>
      </c>
      <c r="W12" s="3">
        <v>0.151</v>
      </c>
      <c r="X12" s="3">
        <v>0.182</v>
      </c>
      <c r="Y12" s="3">
        <v>0.161</v>
      </c>
      <c r="Z12" s="106"/>
      <c r="AA12" s="106"/>
      <c r="AB12" s="106"/>
      <c r="AC12" s="106"/>
      <c r="AD12" s="106"/>
      <c r="AE12" s="106"/>
      <c r="AF12" s="106"/>
    </row>
    <row r="13" spans="1:32" x14ac:dyDescent="0.3">
      <c r="A13" s="8">
        <v>50</v>
      </c>
      <c r="B13" s="11">
        <v>-0.14799999999999999</v>
      </c>
      <c r="C13" s="11">
        <v>-0.33500000000000002</v>
      </c>
      <c r="D13" s="11">
        <v>-0.14599999999999999</v>
      </c>
      <c r="E13" s="11">
        <v>-0.129</v>
      </c>
      <c r="F13" s="11">
        <v>-0.186</v>
      </c>
      <c r="G13" s="11">
        <v>-0.19900000000000001</v>
      </c>
      <c r="H13" s="43">
        <v>-0.16600000000000001</v>
      </c>
      <c r="I13" s="106"/>
      <c r="J13" s="106"/>
      <c r="K13" s="109"/>
      <c r="L13" s="109"/>
      <c r="M13" s="109"/>
      <c r="N13" s="109"/>
      <c r="O13" s="109"/>
      <c r="P13" s="106"/>
      <c r="S13" s="3">
        <v>0.13600000000000001</v>
      </c>
      <c r="T13" s="3">
        <v>0.33</v>
      </c>
      <c r="U13" s="3">
        <v>0.13800000000000001</v>
      </c>
      <c r="V13" s="3">
        <v>0.124</v>
      </c>
      <c r="W13" s="3">
        <v>0.26500000000000001</v>
      </c>
      <c r="X13" s="3">
        <v>0.184</v>
      </c>
      <c r="Y13" s="3">
        <v>0.16300000000000001</v>
      </c>
      <c r="Z13" s="106"/>
      <c r="AA13" s="106"/>
      <c r="AB13" s="106"/>
      <c r="AC13" s="106"/>
      <c r="AD13" s="106"/>
      <c r="AE13" s="106"/>
      <c r="AF13" s="106"/>
    </row>
    <row r="14" spans="1:32" x14ac:dyDescent="0.3">
      <c r="A14" s="3" t="s">
        <v>3</v>
      </c>
      <c r="B14" s="11">
        <v>-0.12</v>
      </c>
      <c r="C14" s="11">
        <v>-0.158</v>
      </c>
      <c r="D14" s="11">
        <v>-0.128</v>
      </c>
      <c r="E14" s="11">
        <v>-0.122</v>
      </c>
      <c r="F14" s="11">
        <v>-0.17499999999999999</v>
      </c>
      <c r="G14" s="11">
        <v>-0.191</v>
      </c>
      <c r="H14" s="43">
        <v>-0.18099999999999999</v>
      </c>
      <c r="I14" s="106"/>
      <c r="J14" s="106"/>
      <c r="K14" s="106"/>
      <c r="L14" s="106"/>
      <c r="M14" s="106"/>
      <c r="N14" s="106"/>
      <c r="O14" s="106"/>
      <c r="P14" s="106"/>
      <c r="S14" s="3">
        <v>0.14799999999999999</v>
      </c>
      <c r="T14" s="3">
        <v>0.33500000000000002</v>
      </c>
      <c r="U14" s="3">
        <v>0.14599999999999999</v>
      </c>
      <c r="V14" s="3">
        <v>0.129</v>
      </c>
      <c r="W14" s="3">
        <v>0.186</v>
      </c>
      <c r="X14" s="3">
        <v>0.19900000000000001</v>
      </c>
      <c r="Y14" s="3">
        <v>0.16600000000000001</v>
      </c>
      <c r="Z14" s="106"/>
      <c r="AA14" s="106"/>
      <c r="AB14" s="106"/>
      <c r="AC14" s="106"/>
      <c r="AD14" s="106"/>
      <c r="AE14" s="106"/>
      <c r="AF14" s="106"/>
    </row>
    <row r="15" spans="1:32" x14ac:dyDescent="0.3">
      <c r="A15" s="3" t="s">
        <v>3</v>
      </c>
      <c r="B15" s="11">
        <v>-7.5999999999999998E-2</v>
      </c>
      <c r="C15" s="11">
        <v>-0.154</v>
      </c>
      <c r="D15" s="11">
        <v>-0.13</v>
      </c>
      <c r="E15" s="11">
        <v>-0.14299999999999999</v>
      </c>
      <c r="F15" s="11">
        <v>-0.192</v>
      </c>
      <c r="G15" s="11">
        <v>-0.192</v>
      </c>
      <c r="H15" s="43">
        <v>-0.16900000000000001</v>
      </c>
      <c r="I15" s="106"/>
      <c r="J15" s="106"/>
      <c r="K15" s="106"/>
      <c r="L15" s="106"/>
      <c r="M15" s="106"/>
      <c r="N15" s="106"/>
      <c r="O15" s="106"/>
      <c r="P15" s="106"/>
      <c r="S15" s="3">
        <v>0.12</v>
      </c>
      <c r="T15" s="3">
        <v>0.158</v>
      </c>
      <c r="U15" s="3">
        <v>0.128</v>
      </c>
      <c r="V15" s="3">
        <v>0.122</v>
      </c>
      <c r="W15" s="3">
        <v>0.17499999999999999</v>
      </c>
      <c r="X15" s="3">
        <v>0.191</v>
      </c>
      <c r="Y15" s="3">
        <v>0.18099999999999999</v>
      </c>
      <c r="Z15" s="106"/>
      <c r="AA15" s="106"/>
      <c r="AB15" s="106"/>
      <c r="AC15" s="106"/>
      <c r="AD15" s="106"/>
      <c r="AE15" s="106"/>
      <c r="AF15" s="106"/>
    </row>
    <row r="16" spans="1:32" x14ac:dyDescent="0.3">
      <c r="A16" s="12" t="s">
        <v>147</v>
      </c>
      <c r="B16" s="2"/>
      <c r="C16" s="2"/>
      <c r="I16" s="106"/>
      <c r="J16" s="106"/>
      <c r="K16" s="106"/>
      <c r="L16" s="106"/>
      <c r="M16" s="106"/>
      <c r="N16" s="106"/>
      <c r="O16" s="106"/>
      <c r="P16" s="106"/>
      <c r="S16" s="3">
        <v>7.5999999999999998E-2</v>
      </c>
      <c r="T16" s="3">
        <v>0.154</v>
      </c>
      <c r="U16" s="3">
        <v>0.13</v>
      </c>
      <c r="V16" s="3">
        <v>0.14299999999999999</v>
      </c>
      <c r="W16" s="3">
        <v>0.192</v>
      </c>
      <c r="X16" s="3">
        <v>0.192</v>
      </c>
      <c r="Y16" s="3">
        <v>0.16900000000000001</v>
      </c>
      <c r="Z16" s="106"/>
      <c r="AA16" s="106"/>
      <c r="AB16" s="106"/>
      <c r="AC16" s="106"/>
      <c r="AD16" s="106"/>
      <c r="AE16" s="106"/>
      <c r="AF16" s="106"/>
    </row>
    <row r="17" spans="1:32" ht="15" thickBot="1" x14ac:dyDescent="0.35">
      <c r="B17" s="4"/>
      <c r="C17" s="4"/>
      <c r="D17" s="4"/>
      <c r="E17" s="4"/>
      <c r="F17" s="4"/>
      <c r="G17" s="4"/>
      <c r="H17" s="4"/>
      <c r="I17" s="106"/>
      <c r="J17" s="106"/>
      <c r="K17" s="106"/>
      <c r="L17" s="106"/>
      <c r="M17" s="106"/>
      <c r="N17" s="106"/>
      <c r="O17" s="106"/>
      <c r="P17" s="106"/>
      <c r="Z17" s="106"/>
      <c r="AA17" s="106"/>
      <c r="AB17" s="106"/>
      <c r="AC17" s="106"/>
      <c r="AD17" s="106"/>
      <c r="AE17" s="106"/>
      <c r="AF17" s="106"/>
    </row>
    <row r="18" spans="1:32" ht="15" thickBot="1" x14ac:dyDescent="0.35">
      <c r="A18" s="5" t="s">
        <v>9</v>
      </c>
      <c r="B18" s="6" t="s">
        <v>11</v>
      </c>
      <c r="C18" s="6" t="s">
        <v>13</v>
      </c>
      <c r="D18" s="6" t="s">
        <v>15</v>
      </c>
      <c r="E18" s="6" t="s">
        <v>26</v>
      </c>
      <c r="F18" s="6" t="s">
        <v>27</v>
      </c>
      <c r="G18" s="6" t="s">
        <v>16</v>
      </c>
      <c r="H18" s="45" t="s">
        <v>17</v>
      </c>
      <c r="I18" s="108"/>
      <c r="J18" s="108"/>
      <c r="K18" s="108"/>
      <c r="L18" s="108"/>
      <c r="M18" s="108"/>
      <c r="N18" s="108"/>
      <c r="O18" s="108"/>
      <c r="P18" s="106"/>
      <c r="Z18" s="106"/>
      <c r="AA18" s="106"/>
      <c r="AB18" s="106"/>
      <c r="AC18" s="106"/>
      <c r="AD18" s="106"/>
      <c r="AE18" s="106"/>
      <c r="AF18" s="106"/>
    </row>
    <row r="19" spans="1:32" x14ac:dyDescent="0.3">
      <c r="A19" s="14" t="s">
        <v>3</v>
      </c>
      <c r="B19" s="18">
        <f t="shared" ref="B19:H19" si="0">AVERAGE(S$5:S$6,S15:S16)</f>
        <v>0.13325000000000001</v>
      </c>
      <c r="C19" s="18">
        <f t="shared" si="0"/>
        <v>0.15775</v>
      </c>
      <c r="D19" s="18">
        <f t="shared" si="0"/>
        <v>0.125</v>
      </c>
      <c r="E19" s="18">
        <f t="shared" si="0"/>
        <v>0.11649999999999999</v>
      </c>
      <c r="F19" s="18">
        <f t="shared" si="0"/>
        <v>0.16625000000000001</v>
      </c>
      <c r="G19" s="18">
        <f t="shared" si="0"/>
        <v>0.17525000000000002</v>
      </c>
      <c r="H19" s="18">
        <f t="shared" si="0"/>
        <v>0.16775000000000001</v>
      </c>
      <c r="I19" s="106"/>
      <c r="J19" s="106"/>
      <c r="K19" s="106"/>
      <c r="L19" s="106"/>
      <c r="M19" s="106"/>
      <c r="N19" s="106"/>
      <c r="O19" s="106"/>
      <c r="P19" s="106"/>
      <c r="U19" s="17"/>
      <c r="V19" s="17"/>
      <c r="W19" s="17"/>
      <c r="X19" s="17"/>
      <c r="Y19" s="17"/>
      <c r="Z19" s="106"/>
      <c r="AA19" s="106"/>
      <c r="AB19" s="106"/>
      <c r="AC19" s="106"/>
      <c r="AD19" s="106"/>
      <c r="AE19" s="106"/>
      <c r="AF19" s="106"/>
    </row>
    <row r="20" spans="1:32" x14ac:dyDescent="0.3">
      <c r="A20" s="14"/>
      <c r="B20" s="18"/>
      <c r="C20" s="18"/>
      <c r="D20" s="18"/>
      <c r="E20" s="18"/>
      <c r="F20" s="18"/>
      <c r="G20" s="18"/>
      <c r="H20" s="18"/>
      <c r="I20" s="106"/>
      <c r="J20" s="106"/>
      <c r="K20" s="106"/>
      <c r="L20" s="106"/>
      <c r="M20" s="106"/>
      <c r="N20" s="106"/>
      <c r="O20" s="106"/>
      <c r="P20" s="106"/>
      <c r="U20" s="17"/>
      <c r="V20" s="17"/>
      <c r="W20" s="17"/>
      <c r="X20" s="17"/>
      <c r="Y20" s="17"/>
      <c r="Z20" s="106"/>
      <c r="AA20" s="106"/>
      <c r="AB20" s="106"/>
      <c r="AC20" s="106"/>
      <c r="AD20" s="106"/>
      <c r="AE20" s="106"/>
      <c r="AF20" s="106"/>
    </row>
    <row r="21" spans="1:32" x14ac:dyDescent="0.3">
      <c r="A21" s="14">
        <v>0.05</v>
      </c>
      <c r="B21" s="18">
        <f t="shared" ref="B21:H21" si="1">AVERAGE(S7:S8)</f>
        <v>0.17149999999999999</v>
      </c>
      <c r="C21" s="18">
        <f t="shared" si="1"/>
        <v>0.13450000000000001</v>
      </c>
      <c r="D21" s="18">
        <f t="shared" si="1"/>
        <v>0.11349999999999999</v>
      </c>
      <c r="E21" s="18">
        <f t="shared" si="1"/>
        <v>0.10249999999999999</v>
      </c>
      <c r="F21" s="18">
        <f t="shared" si="1"/>
        <v>0.14949999999999999</v>
      </c>
      <c r="G21" s="18">
        <f t="shared" si="1"/>
        <v>0.16849999999999998</v>
      </c>
      <c r="H21" s="18">
        <f t="shared" si="1"/>
        <v>0.14699999999999999</v>
      </c>
      <c r="I21" s="106"/>
      <c r="J21" s="106"/>
      <c r="K21" s="106"/>
      <c r="L21" s="106"/>
      <c r="M21" s="106"/>
      <c r="N21" s="106"/>
      <c r="O21" s="106"/>
      <c r="P21" s="106"/>
      <c r="U21" s="17"/>
      <c r="V21" s="17"/>
      <c r="W21" s="17"/>
      <c r="X21" s="17"/>
      <c r="Y21" s="17"/>
      <c r="Z21" s="106"/>
      <c r="AA21" s="106"/>
      <c r="AB21" s="106"/>
      <c r="AC21" s="106"/>
      <c r="AD21" s="106"/>
      <c r="AE21" s="106"/>
      <c r="AF21" s="106"/>
    </row>
    <row r="22" spans="1:32" x14ac:dyDescent="0.3">
      <c r="A22" s="14"/>
      <c r="B22" s="18"/>
      <c r="C22" s="18"/>
      <c r="D22" s="18"/>
      <c r="E22" s="18"/>
      <c r="F22" s="18"/>
      <c r="G22" s="18"/>
      <c r="H22" s="18"/>
      <c r="I22" s="106"/>
      <c r="J22" s="106"/>
      <c r="K22" s="106"/>
      <c r="L22" s="106"/>
      <c r="M22" s="106"/>
      <c r="N22" s="106"/>
      <c r="O22" s="107"/>
      <c r="P22" s="106"/>
      <c r="U22" s="17"/>
      <c r="V22" s="17"/>
      <c r="W22" s="17"/>
      <c r="X22" s="17"/>
      <c r="Y22" s="17"/>
      <c r="Z22" s="106"/>
      <c r="AA22" s="106"/>
      <c r="AB22" s="106"/>
      <c r="AC22" s="106"/>
      <c r="AD22" s="106"/>
      <c r="AE22" s="106"/>
      <c r="AF22" s="106"/>
    </row>
    <row r="23" spans="1:32" x14ac:dyDescent="0.3">
      <c r="A23" s="14">
        <v>0.5</v>
      </c>
      <c r="B23" s="18">
        <f t="shared" ref="B23:H23" si="2">AVERAGE(S9:S10)</f>
        <v>0.14150000000000001</v>
      </c>
      <c r="C23" s="18">
        <f t="shared" si="2"/>
        <v>0.21099999999999999</v>
      </c>
      <c r="D23" s="18">
        <f t="shared" si="2"/>
        <v>0.129</v>
      </c>
      <c r="E23" s="18">
        <f t="shared" si="2"/>
        <v>0.10100000000000001</v>
      </c>
      <c r="F23" s="18">
        <f t="shared" si="2"/>
        <v>0.153</v>
      </c>
      <c r="G23" s="18">
        <f t="shared" si="2"/>
        <v>0.17549999999999999</v>
      </c>
      <c r="H23" s="18">
        <f t="shared" si="2"/>
        <v>0.14649999999999999</v>
      </c>
      <c r="I23" s="106"/>
      <c r="J23" s="106"/>
      <c r="K23" s="106"/>
      <c r="L23" s="106"/>
      <c r="M23" s="106"/>
      <c r="N23" s="106"/>
      <c r="O23" s="107"/>
      <c r="P23" s="106"/>
      <c r="U23" s="17"/>
      <c r="V23" s="17"/>
      <c r="W23" s="17"/>
      <c r="X23" s="17"/>
      <c r="Y23" s="17"/>
    </row>
    <row r="24" spans="1:32" x14ac:dyDescent="0.3">
      <c r="A24" s="14"/>
      <c r="B24" s="18"/>
      <c r="C24" s="18"/>
      <c r="D24" s="18"/>
      <c r="E24" s="18"/>
      <c r="F24" s="18"/>
      <c r="G24" s="18"/>
      <c r="H24" s="18"/>
      <c r="I24" s="106"/>
      <c r="J24" s="106"/>
      <c r="K24" s="106"/>
      <c r="L24" s="106"/>
      <c r="M24" s="106"/>
      <c r="N24" s="106"/>
      <c r="O24" s="107"/>
      <c r="P24" s="106"/>
      <c r="U24" s="17"/>
      <c r="V24" s="17"/>
      <c r="W24" s="17"/>
      <c r="X24" s="17"/>
      <c r="Y24" s="17"/>
    </row>
    <row r="25" spans="1:32" x14ac:dyDescent="0.3">
      <c r="A25" s="14">
        <v>5</v>
      </c>
      <c r="B25" s="18">
        <f t="shared" ref="B25:H25" si="3">AVERAGE(S11:S12)</f>
        <v>0.1515</v>
      </c>
      <c r="C25" s="18">
        <f t="shared" si="3"/>
        <v>0.2</v>
      </c>
      <c r="D25" s="18">
        <f t="shared" si="3"/>
        <v>0.14349999999999999</v>
      </c>
      <c r="E25" s="18">
        <f t="shared" si="3"/>
        <v>0.11699999999999999</v>
      </c>
      <c r="F25" s="18">
        <f t="shared" si="3"/>
        <v>0.14450000000000002</v>
      </c>
      <c r="G25" s="18">
        <f t="shared" si="3"/>
        <v>0.18049999999999999</v>
      </c>
      <c r="H25" s="18">
        <f t="shared" si="3"/>
        <v>0.157</v>
      </c>
      <c r="I25" s="106"/>
      <c r="J25" s="106"/>
      <c r="K25" s="106"/>
      <c r="L25" s="106"/>
      <c r="M25" s="106"/>
      <c r="N25" s="106"/>
      <c r="O25" s="107"/>
      <c r="P25" s="106"/>
      <c r="U25" s="17"/>
      <c r="V25" s="17"/>
      <c r="W25" s="17"/>
      <c r="X25" s="17"/>
      <c r="Y25" s="17"/>
    </row>
    <row r="26" spans="1:32" x14ac:dyDescent="0.3">
      <c r="A26" s="19"/>
      <c r="B26" s="18"/>
      <c r="C26" s="18"/>
      <c r="D26" s="18"/>
      <c r="E26" s="18"/>
      <c r="F26" s="18"/>
      <c r="G26" s="18"/>
      <c r="H26" s="18"/>
      <c r="I26" s="106"/>
      <c r="J26" s="106"/>
      <c r="K26" s="106"/>
      <c r="L26" s="106"/>
      <c r="M26" s="106"/>
      <c r="N26" s="106"/>
      <c r="O26" s="107"/>
      <c r="P26" s="106"/>
      <c r="U26" s="17"/>
      <c r="V26" s="17"/>
      <c r="W26" s="17"/>
      <c r="X26" s="17"/>
      <c r="Y26" s="17"/>
    </row>
    <row r="27" spans="1:32" x14ac:dyDescent="0.3">
      <c r="A27" s="14">
        <v>50</v>
      </c>
      <c r="B27" s="18">
        <f t="shared" ref="B27:H27" si="4">AVERAGE(S13:S14)</f>
        <v>0.14200000000000002</v>
      </c>
      <c r="C27" s="18">
        <f t="shared" si="4"/>
        <v>0.33250000000000002</v>
      </c>
      <c r="D27" s="18">
        <f t="shared" si="4"/>
        <v>0.14200000000000002</v>
      </c>
      <c r="E27" s="18">
        <f t="shared" si="4"/>
        <v>0.1265</v>
      </c>
      <c r="F27" s="18">
        <f t="shared" si="4"/>
        <v>0.22550000000000001</v>
      </c>
      <c r="G27" s="18">
        <f t="shared" si="4"/>
        <v>0.1915</v>
      </c>
      <c r="H27" s="18">
        <f t="shared" si="4"/>
        <v>0.16450000000000001</v>
      </c>
      <c r="I27" s="106"/>
      <c r="J27" s="106"/>
      <c r="K27" s="106"/>
      <c r="L27" s="106"/>
      <c r="M27" s="106"/>
      <c r="N27" s="106"/>
      <c r="O27" s="106"/>
      <c r="P27" s="106"/>
      <c r="U27" s="17"/>
      <c r="V27" s="17"/>
      <c r="W27" s="17"/>
      <c r="X27" s="17"/>
      <c r="Y27" s="17"/>
    </row>
    <row r="28" spans="1:32" x14ac:dyDescent="0.3">
      <c r="B28" s="18"/>
      <c r="C28" s="18"/>
      <c r="D28" s="18"/>
      <c r="E28" s="18"/>
      <c r="F28" s="18"/>
      <c r="G28" s="18"/>
      <c r="H28" s="18"/>
      <c r="I28" s="106"/>
      <c r="J28" s="106"/>
      <c r="K28" s="106"/>
      <c r="L28" s="106"/>
      <c r="M28" s="106"/>
      <c r="N28" s="106"/>
      <c r="O28" s="106"/>
      <c r="P28" s="106"/>
      <c r="U28" s="17"/>
      <c r="V28" s="17"/>
      <c r="W28" s="17"/>
      <c r="X28" s="17"/>
      <c r="Y28" s="17"/>
    </row>
    <row r="29" spans="1:32" x14ac:dyDescent="0.3">
      <c r="A29" s="12" t="s">
        <v>151</v>
      </c>
      <c r="B29" s="2"/>
      <c r="C29" s="2"/>
    </row>
    <row r="30" spans="1:32" x14ac:dyDescent="0.3">
      <c r="V30" s="110"/>
      <c r="W30" s="110"/>
      <c r="X30" s="110"/>
    </row>
    <row r="31" spans="1:32" ht="15" thickBot="1" x14ac:dyDescent="0.35">
      <c r="B31" s="4"/>
      <c r="C31" s="4"/>
      <c r="D31" s="4"/>
      <c r="E31" s="4"/>
      <c r="F31" s="4"/>
      <c r="G31" s="4"/>
      <c r="H31" s="4"/>
      <c r="T31" s="3" t="s">
        <v>3</v>
      </c>
      <c r="U31" s="20">
        <v>100</v>
      </c>
      <c r="V31" s="110"/>
      <c r="W31" s="110"/>
      <c r="X31" s="110"/>
    </row>
    <row r="32" spans="1:32" ht="15" thickBot="1" x14ac:dyDescent="0.35">
      <c r="A32" s="5" t="s">
        <v>9</v>
      </c>
      <c r="B32" s="6" t="s">
        <v>11</v>
      </c>
      <c r="C32" s="44" t="s">
        <v>13</v>
      </c>
      <c r="D32" s="6" t="s">
        <v>15</v>
      </c>
      <c r="E32" s="6" t="s">
        <v>26</v>
      </c>
      <c r="F32" s="6" t="s">
        <v>27</v>
      </c>
      <c r="G32" s="6" t="s">
        <v>16</v>
      </c>
      <c r="H32" s="45" t="s">
        <v>17</v>
      </c>
      <c r="I32" s="8"/>
      <c r="J32" s="8"/>
      <c r="K32" s="8"/>
      <c r="L32" s="8"/>
      <c r="M32" s="8"/>
      <c r="N32" s="8"/>
      <c r="O32" s="8"/>
      <c r="R32" s="8" t="s">
        <v>29</v>
      </c>
      <c r="S32" s="8" t="s">
        <v>1</v>
      </c>
      <c r="T32" s="3" t="s">
        <v>23</v>
      </c>
      <c r="U32" s="3" t="s">
        <v>24</v>
      </c>
      <c r="V32" s="110"/>
      <c r="W32" s="110"/>
      <c r="X32" s="110"/>
    </row>
    <row r="33" spans="1:24" ht="15.6" x14ac:dyDescent="0.3">
      <c r="A33" s="8" t="s">
        <v>3</v>
      </c>
      <c r="B33" s="32">
        <v>100</v>
      </c>
      <c r="C33" s="40">
        <v>100</v>
      </c>
      <c r="D33" s="32">
        <v>100</v>
      </c>
      <c r="E33" s="32">
        <v>100</v>
      </c>
      <c r="F33" s="32">
        <v>100</v>
      </c>
      <c r="G33" s="32">
        <v>100</v>
      </c>
      <c r="H33" s="32">
        <v>100</v>
      </c>
      <c r="I33" s="22"/>
      <c r="J33" s="22"/>
      <c r="K33" s="22"/>
      <c r="L33" s="22"/>
      <c r="M33" s="22"/>
      <c r="N33" s="22"/>
      <c r="O33" s="40"/>
      <c r="Q33" s="24" t="s">
        <v>2</v>
      </c>
      <c r="R33" s="25">
        <f>AVERAGE(B33:H33)</f>
        <v>100</v>
      </c>
      <c r="S33" s="26">
        <f>STDEV(B33:J33)</f>
        <v>0</v>
      </c>
      <c r="V33" s="110"/>
      <c r="W33" s="111"/>
      <c r="X33" s="110"/>
    </row>
    <row r="34" spans="1:24" ht="15.6" x14ac:dyDescent="0.3">
      <c r="A34" s="8"/>
      <c r="B34" s="32"/>
      <c r="C34" s="40"/>
      <c r="D34" s="32"/>
      <c r="E34" s="32"/>
      <c r="F34" s="32"/>
      <c r="G34" s="32"/>
      <c r="H34" s="32"/>
      <c r="I34" s="22"/>
      <c r="J34" s="22"/>
      <c r="O34" s="15"/>
      <c r="P34" s="28"/>
      <c r="Q34" s="24">
        <v>0.05</v>
      </c>
      <c r="R34" s="25">
        <f>AVERAGE(E46,D35:H35)</f>
        <v>90.497281303809913</v>
      </c>
      <c r="S34" s="26">
        <f>STDEV(E46,D35:H35)</f>
        <v>3.0625313463245285</v>
      </c>
      <c r="V34" s="110"/>
      <c r="W34" s="111"/>
      <c r="X34" s="110"/>
    </row>
    <row r="35" spans="1:24" ht="15.6" x14ac:dyDescent="0.3">
      <c r="A35" s="8">
        <v>0.05</v>
      </c>
      <c r="B35" s="46">
        <f t="shared" ref="B35:H35" si="5">(B21*$U$31)/B19</f>
        <v>128.70544090056282</v>
      </c>
      <c r="C35" s="40">
        <f t="shared" si="5"/>
        <v>85.261489698890657</v>
      </c>
      <c r="D35" s="32">
        <f t="shared" si="5"/>
        <v>90.8</v>
      </c>
      <c r="E35" s="32">
        <f t="shared" si="5"/>
        <v>87.982832618025753</v>
      </c>
      <c r="F35" s="32">
        <f t="shared" si="5"/>
        <v>89.924812030075174</v>
      </c>
      <c r="G35" s="32">
        <f t="shared" si="5"/>
        <v>96.148359486447916</v>
      </c>
      <c r="H35" s="32">
        <f t="shared" si="5"/>
        <v>87.630402384500741</v>
      </c>
      <c r="I35" s="22"/>
      <c r="J35" s="40"/>
      <c r="K35" s="22"/>
      <c r="L35" s="22"/>
      <c r="M35" s="22"/>
      <c r="N35" s="40"/>
      <c r="O35" s="40"/>
      <c r="Q35" s="24">
        <v>0.5</v>
      </c>
      <c r="R35" s="25">
        <f>AVERAGE(D37:H37,B37)</f>
        <v>95.931952817940115</v>
      </c>
      <c r="S35" s="26">
        <f>STDEV(B37,D37:H37)</f>
        <v>8.3702363011163499</v>
      </c>
      <c r="V35" s="110"/>
      <c r="W35" s="112"/>
      <c r="X35" s="110"/>
    </row>
    <row r="36" spans="1:24" ht="15.6" x14ac:dyDescent="0.3">
      <c r="A36" s="8"/>
      <c r="B36" s="32"/>
      <c r="C36" s="40"/>
      <c r="D36" s="32"/>
      <c r="E36" s="32"/>
      <c r="F36" s="32"/>
      <c r="G36" s="32"/>
      <c r="H36" s="32"/>
      <c r="I36" s="22"/>
      <c r="J36" s="32"/>
      <c r="O36" s="15"/>
      <c r="Q36" s="24">
        <v>5</v>
      </c>
      <c r="R36" s="25">
        <f>AVERAGE(B39,D39:H39)</f>
        <v>102.07165207779728</v>
      </c>
      <c r="S36" s="26">
        <f>STDEV(B39,D39:H39)</f>
        <v>10.975010326062321</v>
      </c>
      <c r="V36" s="110"/>
      <c r="W36" s="112"/>
      <c r="X36" s="110"/>
    </row>
    <row r="37" spans="1:24" ht="15.6" x14ac:dyDescent="0.3">
      <c r="A37" s="8">
        <v>0.5</v>
      </c>
      <c r="B37" s="32">
        <f t="shared" ref="B37:H37" si="6">(B23*$U$31)/B$19</f>
        <v>106.19136960600376</v>
      </c>
      <c r="C37" s="40">
        <f t="shared" si="6"/>
        <v>133.75594294770204</v>
      </c>
      <c r="D37" s="32">
        <f t="shared" si="6"/>
        <v>103.2</v>
      </c>
      <c r="E37" s="32">
        <f t="shared" si="6"/>
        <v>86.695278969957101</v>
      </c>
      <c r="F37" s="32">
        <f t="shared" si="6"/>
        <v>92.030075187969913</v>
      </c>
      <c r="G37" s="32">
        <f t="shared" si="6"/>
        <v>100.14265335235376</v>
      </c>
      <c r="H37" s="32">
        <f t="shared" si="6"/>
        <v>87.332339791356176</v>
      </c>
      <c r="I37" s="22"/>
      <c r="J37" s="40"/>
      <c r="K37" s="40"/>
      <c r="L37" s="22"/>
      <c r="M37" s="22"/>
      <c r="N37" s="22"/>
      <c r="O37" s="40"/>
      <c r="P37" s="34"/>
      <c r="Q37" s="24">
        <v>50</v>
      </c>
      <c r="R37" s="25">
        <f>AVERAGE(B41,D41:E41,G41:H41,E47)</f>
        <v>107.21707123245206</v>
      </c>
      <c r="S37" s="26">
        <f>STDEV(D41:E41,G41:H41,B41,E47)</f>
        <v>5.1197980662316036</v>
      </c>
      <c r="V37" s="110"/>
      <c r="W37" s="111"/>
      <c r="X37" s="110"/>
    </row>
    <row r="38" spans="1:24" x14ac:dyDescent="0.3">
      <c r="A38" s="8"/>
      <c r="B38" s="32"/>
      <c r="C38" s="40"/>
      <c r="D38" s="32"/>
      <c r="E38" s="32"/>
      <c r="F38" s="32"/>
      <c r="G38" s="32"/>
      <c r="H38" s="32"/>
      <c r="I38" s="22"/>
      <c r="J38" s="22"/>
      <c r="O38" s="15"/>
      <c r="Q38" s="8"/>
      <c r="R38" s="35"/>
      <c r="S38" s="8"/>
      <c r="V38" s="110"/>
      <c r="W38" s="110"/>
      <c r="X38" s="110"/>
    </row>
    <row r="39" spans="1:24" ht="21" x14ac:dyDescent="0.4">
      <c r="A39" s="8">
        <v>5</v>
      </c>
      <c r="B39" s="32">
        <f t="shared" ref="B39:H39" si="7">(B25*$U$31)/B$19</f>
        <v>113.69606003752345</v>
      </c>
      <c r="C39" s="40">
        <f t="shared" si="7"/>
        <v>126.78288431061806</v>
      </c>
      <c r="D39" s="32">
        <f t="shared" si="7"/>
        <v>114.8</v>
      </c>
      <c r="E39" s="32">
        <f t="shared" si="7"/>
        <v>100.42918454935622</v>
      </c>
      <c r="F39" s="32">
        <f t="shared" si="7"/>
        <v>86.917293233082702</v>
      </c>
      <c r="G39" s="32">
        <f t="shared" si="7"/>
        <v>102.99572039942939</v>
      </c>
      <c r="H39" s="32">
        <f t="shared" si="7"/>
        <v>93.591654247391943</v>
      </c>
      <c r="I39" s="22"/>
      <c r="J39" s="22"/>
      <c r="K39" s="40"/>
      <c r="L39" s="22"/>
      <c r="M39" s="22"/>
      <c r="N39" s="22"/>
      <c r="O39" s="40"/>
      <c r="Q39" s="37" t="s">
        <v>7</v>
      </c>
      <c r="W39" s="47"/>
    </row>
    <row r="40" spans="1:24" x14ac:dyDescent="0.3">
      <c r="A40" s="8"/>
      <c r="B40" s="32"/>
      <c r="C40" s="40"/>
      <c r="D40" s="32"/>
      <c r="E40" s="32"/>
      <c r="F40" s="32"/>
      <c r="G40" s="32"/>
      <c r="H40" s="32"/>
      <c r="I40" s="22"/>
      <c r="J40" s="22"/>
      <c r="O40" s="15"/>
      <c r="Q40" s="8"/>
      <c r="R40" s="35"/>
      <c r="S40" s="8"/>
    </row>
    <row r="41" spans="1:24" x14ac:dyDescent="0.3">
      <c r="A41" s="8">
        <v>50</v>
      </c>
      <c r="B41" s="32">
        <f t="shared" ref="B41:H41" si="8">(B27*$U$31)/B$19</f>
        <v>106.56660412757974</v>
      </c>
      <c r="C41" s="40">
        <f t="shared" si="8"/>
        <v>210.77654516640254</v>
      </c>
      <c r="D41" s="32">
        <f t="shared" si="8"/>
        <v>113.60000000000001</v>
      </c>
      <c r="E41" s="32">
        <f t="shared" si="8"/>
        <v>108.58369098712447</v>
      </c>
      <c r="F41" s="33">
        <f t="shared" si="8"/>
        <v>135.6390977443609</v>
      </c>
      <c r="G41" s="32">
        <f t="shared" si="8"/>
        <v>109.2724679029957</v>
      </c>
      <c r="H41" s="32">
        <f t="shared" si="8"/>
        <v>98.062593144560353</v>
      </c>
      <c r="I41" s="22"/>
      <c r="J41" s="22"/>
      <c r="K41" s="22"/>
      <c r="L41" s="22"/>
      <c r="M41" s="22"/>
      <c r="N41" s="22"/>
      <c r="O41" s="40"/>
    </row>
    <row r="43" spans="1:24" x14ac:dyDescent="0.3">
      <c r="B43" s="35"/>
      <c r="C43" s="35"/>
      <c r="D43" s="35"/>
      <c r="E43" s="35"/>
      <c r="F43" s="35"/>
      <c r="G43" s="35"/>
      <c r="H43" s="35"/>
      <c r="I43" s="35"/>
    </row>
    <row r="44" spans="1:24" ht="30.6" customHeight="1" x14ac:dyDescent="0.3"/>
    <row r="45" spans="1:24" ht="36" customHeight="1" x14ac:dyDescent="0.3">
      <c r="D45" s="116" t="s">
        <v>153</v>
      </c>
      <c r="E45" s="113" t="s">
        <v>29</v>
      </c>
    </row>
    <row r="46" spans="1:24" x14ac:dyDescent="0.3">
      <c r="D46" s="113" t="s">
        <v>156</v>
      </c>
      <c r="E46" s="124">
        <f>AVERAGE(D35:H35)</f>
        <v>90.497281303809899</v>
      </c>
    </row>
    <row r="47" spans="1:24" x14ac:dyDescent="0.3">
      <c r="D47" s="113" t="s">
        <v>157</v>
      </c>
      <c r="E47" s="118">
        <f>AVERAGE(D41:E41,G41:H41,B41)</f>
        <v>107.21707123245206</v>
      </c>
    </row>
    <row r="48" spans="1:24" x14ac:dyDescent="0.3">
      <c r="D48" s="105"/>
      <c r="E48" s="115"/>
      <c r="K48" s="38"/>
    </row>
    <row r="49" spans="2:15" x14ac:dyDescent="0.3">
      <c r="K49" s="38"/>
    </row>
    <row r="50" spans="2:15" x14ac:dyDescent="0.3">
      <c r="K50" s="38"/>
    </row>
    <row r="51" spans="2:15" x14ac:dyDescent="0.3">
      <c r="K51" s="38"/>
    </row>
    <row r="55" spans="2:15" x14ac:dyDescent="0.3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2:15" x14ac:dyDescent="0.3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2:15" x14ac:dyDescent="0.3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</row>
    <row r="58" spans="2:15" x14ac:dyDescent="0.3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2:15" x14ac:dyDescent="0.3">
      <c r="B59" s="8"/>
      <c r="C59" s="8"/>
      <c r="D59" s="8"/>
      <c r="E59" s="8"/>
      <c r="F59" s="8"/>
      <c r="G59" s="8"/>
      <c r="H59" s="8"/>
      <c r="I59" s="35"/>
      <c r="J59" s="35"/>
      <c r="K59" s="38"/>
      <c r="L59" s="38"/>
      <c r="M59" s="38"/>
      <c r="N59" s="38"/>
      <c r="O59" s="38"/>
    </row>
    <row r="60" spans="2:15" x14ac:dyDescent="0.3">
      <c r="D60" s="15"/>
      <c r="I60" s="38"/>
      <c r="J60" s="38"/>
      <c r="K60" s="38"/>
      <c r="L60" s="38"/>
      <c r="M60" s="38"/>
      <c r="N60" s="38"/>
      <c r="O60" s="38"/>
    </row>
    <row r="61" spans="2:15" x14ac:dyDescent="0.3">
      <c r="I61" s="38"/>
      <c r="J61" s="38"/>
      <c r="K61" s="38"/>
      <c r="L61" s="38"/>
      <c r="M61" s="38"/>
      <c r="N61" s="38"/>
      <c r="O61" s="38"/>
    </row>
    <row r="62" spans="2:15" x14ac:dyDescent="0.3">
      <c r="I62" s="38"/>
      <c r="J62" s="38"/>
      <c r="K62" s="38"/>
      <c r="L62" s="38"/>
      <c r="M62" s="38"/>
      <c r="N62" s="38"/>
      <c r="O62" s="38"/>
    </row>
    <row r="63" spans="2:15" x14ac:dyDescent="0.3">
      <c r="I63" s="38"/>
      <c r="J63" s="48"/>
      <c r="K63" s="38"/>
      <c r="L63" s="38"/>
      <c r="M63" s="38"/>
      <c r="N63" s="38"/>
      <c r="O63" s="38"/>
    </row>
    <row r="64" spans="2:15" x14ac:dyDescent="0.3">
      <c r="I64" s="38"/>
      <c r="J64" s="38"/>
      <c r="L64" s="38"/>
    </row>
    <row r="65" spans="2:10" x14ac:dyDescent="0.3">
      <c r="I65" s="38"/>
      <c r="J65" s="38"/>
    </row>
    <row r="66" spans="2:10" ht="15.6" x14ac:dyDescent="0.3">
      <c r="B66" s="24"/>
      <c r="C66" s="24"/>
      <c r="D66" s="24"/>
      <c r="F66" s="24"/>
    </row>
    <row r="68" spans="2:10" x14ac:dyDescent="0.3">
      <c r="B68" s="8"/>
      <c r="C68" s="8"/>
      <c r="D68" s="8"/>
      <c r="E68" s="8"/>
      <c r="F68" s="35"/>
      <c r="G68" s="8"/>
      <c r="I68" s="35"/>
    </row>
    <row r="69" spans="2:10" x14ac:dyDescent="0.3">
      <c r="C69" s="38"/>
      <c r="F69" s="38"/>
      <c r="I69" s="38"/>
    </row>
    <row r="70" spans="2:10" x14ac:dyDescent="0.3">
      <c r="F70" s="38"/>
      <c r="I70" s="38"/>
    </row>
    <row r="71" spans="2:10" x14ac:dyDescent="0.3">
      <c r="F71" s="38"/>
      <c r="I71" s="38"/>
    </row>
    <row r="72" spans="2:10" x14ac:dyDescent="0.3">
      <c r="F72" s="49"/>
      <c r="I72" s="38"/>
    </row>
    <row r="73" spans="2:10" x14ac:dyDescent="0.3">
      <c r="F73" s="38"/>
      <c r="I73" s="38"/>
    </row>
    <row r="74" spans="2:10" x14ac:dyDescent="0.3">
      <c r="F74" s="38"/>
      <c r="I74" s="38"/>
    </row>
    <row r="76" spans="2:10" x14ac:dyDescent="0.3">
      <c r="B76" s="38"/>
      <c r="C76" s="38"/>
      <c r="D76" s="38"/>
      <c r="E76" s="38"/>
      <c r="F76" s="38"/>
    </row>
    <row r="77" spans="2:10" x14ac:dyDescent="0.3">
      <c r="B77" s="38"/>
      <c r="C77" s="38"/>
      <c r="D77" s="38"/>
      <c r="E77" s="38"/>
      <c r="F77" s="38"/>
    </row>
    <row r="78" spans="2:10" x14ac:dyDescent="0.3">
      <c r="B78" s="38"/>
      <c r="C78" s="38"/>
      <c r="D78" s="38"/>
      <c r="E78" s="38"/>
      <c r="F78" s="38"/>
    </row>
    <row r="81" spans="2:6" x14ac:dyDescent="0.3">
      <c r="B81" s="38"/>
      <c r="C81" s="38"/>
      <c r="D81" s="38"/>
      <c r="E81" s="38"/>
      <c r="F81" s="3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5C731D-5DFD-4F13-B028-537BDF888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570B3E-242A-4E82-9C73-C45B642B10B2}">
  <ds:schemaRefs>
    <ds:schemaRef ds:uri="http://schemas.microsoft.com/office/2006/metadata/properties"/>
    <ds:schemaRef ds:uri="http://schemas.microsoft.com/office/infopath/2007/PartnerControls"/>
    <ds:schemaRef ds:uri="346664c1-f046-4b05-9eb2-f4d5e2576ba6"/>
  </ds:schemaRefs>
</ds:datastoreItem>
</file>

<file path=customXml/itemProps3.xml><?xml version="1.0" encoding="utf-8"?>
<ds:datastoreItem xmlns:ds="http://schemas.openxmlformats.org/officeDocument/2006/customXml" ds:itemID="{C42ABF41-24C9-48DE-8EF2-8AF76B265E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 VmaxC (summarized)</vt:lpstr>
      <vt:lpstr>Amax (summarized)</vt:lpstr>
      <vt:lpstr>VmaxF (summarized)</vt:lpstr>
      <vt:lpstr>Raw data PE 50nm</vt:lpstr>
      <vt:lpstr>Raw data PE 100 nm</vt:lpstr>
      <vt:lpstr>VmaxCPE50</vt:lpstr>
      <vt:lpstr>VmaxCPE100</vt:lpstr>
      <vt:lpstr>AmaxPE50</vt:lpstr>
      <vt:lpstr>AmaxPE130</vt:lpstr>
      <vt:lpstr>VmaxFPE50</vt:lpstr>
      <vt:lpstr>VmaxFPE100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Karolina Michaś</cp:lastModifiedBy>
  <cp:revision/>
  <dcterms:created xsi:type="dcterms:W3CDTF">2015-06-05T18:19:34Z</dcterms:created>
  <dcterms:modified xsi:type="dcterms:W3CDTF">2026-09-29T11:36:58Z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